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neLandstrom\Dropbox\Singleton Parish Council Files\Finance\25-26\"/>
    </mc:Choice>
  </mc:AlternateContent>
  <xr:revisionPtr revIDLastSave="0" documentId="8_{E42493AC-31ED-4B9D-91B5-602E4A650434}" xr6:coauthVersionLast="47" xr6:coauthVersionMax="47" xr10:uidLastSave="{00000000-0000-0000-0000-000000000000}"/>
  <bookViews>
    <workbookView xWindow="-120" yWindow="-120" windowWidth="20730" windowHeight="11160" xr2:uid="{08B7569D-F63D-4C43-A283-9B05CDFDE6A7}"/>
  </bookViews>
  <sheets>
    <sheet name="Sheet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0" i="1" l="1"/>
  <c r="I110" i="1"/>
  <c r="D110" i="1"/>
  <c r="H109" i="1"/>
  <c r="F109" i="1"/>
  <c r="H108" i="1"/>
  <c r="H110" i="1" s="1"/>
  <c r="F108" i="1"/>
  <c r="F110" i="1" s="1"/>
  <c r="I106" i="1"/>
  <c r="H106" i="1"/>
  <c r="C106" i="1"/>
  <c r="B106" i="1"/>
  <c r="B110" i="1" s="1"/>
  <c r="J98" i="1"/>
  <c r="H97" i="1"/>
  <c r="F97" i="1"/>
  <c r="J96" i="1"/>
  <c r="I96" i="1"/>
  <c r="G96" i="1"/>
  <c r="E96" i="1"/>
  <c r="H95" i="1"/>
  <c r="H94" i="1"/>
  <c r="H93" i="1"/>
  <c r="H82" i="1"/>
  <c r="H77" i="1"/>
  <c r="H76" i="1"/>
  <c r="H74" i="1"/>
  <c r="C74" i="1"/>
  <c r="H73" i="1"/>
  <c r="H72" i="1"/>
  <c r="F72" i="1"/>
  <c r="F96" i="1" s="1"/>
  <c r="C72" i="1"/>
  <c r="H71" i="1"/>
  <c r="C71" i="1"/>
  <c r="H70" i="1"/>
  <c r="H96" i="1" s="1"/>
  <c r="C70" i="1"/>
  <c r="J68" i="1"/>
  <c r="I68" i="1"/>
  <c r="G68" i="1"/>
  <c r="F68" i="1"/>
  <c r="E68" i="1"/>
  <c r="H67" i="1"/>
  <c r="H66" i="1"/>
  <c r="H68" i="1" s="1"/>
  <c r="H64" i="1"/>
  <c r="H62" i="1"/>
  <c r="J60" i="1"/>
  <c r="I60" i="1"/>
  <c r="G60" i="1"/>
  <c r="E60" i="1"/>
  <c r="H59" i="1"/>
  <c r="H58" i="1"/>
  <c r="F58" i="1"/>
  <c r="F60" i="1" s="1"/>
  <c r="F98" i="1" s="1"/>
  <c r="H57" i="1"/>
  <c r="H56" i="1"/>
  <c r="H55" i="1"/>
  <c r="C55" i="1"/>
  <c r="H54" i="1"/>
  <c r="H60" i="1" s="1"/>
  <c r="H52" i="1"/>
  <c r="D52" i="1"/>
  <c r="D98" i="1" s="1"/>
  <c r="C52" i="1"/>
  <c r="B52" i="1"/>
  <c r="B98" i="1" s="1"/>
  <c r="J50" i="1"/>
  <c r="I50" i="1"/>
  <c r="I98" i="1" s="1"/>
  <c r="G50" i="1"/>
  <c r="G98" i="1" s="1"/>
  <c r="F50" i="1"/>
  <c r="E50" i="1"/>
  <c r="E98" i="1" s="1"/>
  <c r="E100" i="1" s="1"/>
  <c r="H48" i="1"/>
  <c r="H47" i="1"/>
  <c r="H46" i="1"/>
  <c r="C46" i="1"/>
  <c r="H45" i="1"/>
  <c r="H44" i="1"/>
  <c r="H43" i="1"/>
  <c r="H50" i="1" s="1"/>
  <c r="H98" i="1" s="1"/>
  <c r="C43" i="1"/>
  <c r="C98" i="1" s="1"/>
  <c r="H39" i="1"/>
  <c r="F39" i="1"/>
  <c r="J38" i="1"/>
  <c r="J100" i="1" s="1"/>
  <c r="G38" i="1"/>
  <c r="G100" i="1" s="1"/>
  <c r="E38" i="1"/>
  <c r="D38" i="1"/>
  <c r="D100" i="1" s="1"/>
  <c r="C38" i="1"/>
  <c r="B38" i="1"/>
  <c r="B100" i="1" s="1"/>
  <c r="H35" i="1"/>
  <c r="F34" i="1"/>
  <c r="F33" i="1"/>
  <c r="F32" i="1"/>
  <c r="F23" i="1"/>
  <c r="F36" i="1" s="1"/>
  <c r="F38" i="1" s="1"/>
  <c r="H17" i="1"/>
  <c r="I15" i="1"/>
  <c r="F15" i="1"/>
  <c r="H13" i="1"/>
  <c r="H12" i="1"/>
  <c r="H11" i="1"/>
  <c r="H15" i="1" s="1"/>
  <c r="I3" i="1"/>
  <c r="H3" i="1"/>
  <c r="I2" i="1"/>
  <c r="I38" i="1" s="1"/>
  <c r="H2" i="1"/>
  <c r="H38" i="1" s="1"/>
  <c r="H100" i="1" l="1"/>
  <c r="H40" i="1"/>
  <c r="C100" i="1"/>
  <c r="I40" i="1"/>
  <c r="I100" i="1"/>
  <c r="F40" i="1"/>
  <c r="F100" i="1"/>
</calcChain>
</file>

<file path=xl/sharedStrings.xml><?xml version="1.0" encoding="utf-8"?>
<sst xmlns="http://schemas.openxmlformats.org/spreadsheetml/2006/main" count="158" uniqueCount="129">
  <si>
    <t xml:space="preserve">Budget and Income/Expenditure Statement 2025-26 </t>
  </si>
  <si>
    <t>2015-16
Audited</t>
  </si>
  <si>
    <t>2016-17 Audited</t>
  </si>
  <si>
    <t>2017-18 Audited</t>
  </si>
  <si>
    <t>Agreed Budget 2023/24</t>
  </si>
  <si>
    <t>Full Year Actual 1st April'23 to 31st March'24</t>
  </si>
  <si>
    <t>Agreed Budget 2024/25</t>
  </si>
  <si>
    <t>YTD 2024-25</t>
  </si>
  <si>
    <t>Full Year Actual 1st April'24 to 31st March'25</t>
  </si>
  <si>
    <t>Agreed Budget 2025/26</t>
  </si>
  <si>
    <t>YTD 2025-26</t>
  </si>
  <si>
    <t>Variance</t>
  </si>
  <si>
    <t>Precept</t>
  </si>
  <si>
    <t>VAT Reclaim</t>
  </si>
  <si>
    <t>Transfer from Savings Acct to Current Acct</t>
  </si>
  <si>
    <t>Grants</t>
  </si>
  <si>
    <t>CDC Final Payment of Grant for Playground</t>
  </si>
  <si>
    <t>CDC Kings Coronation Grant for Playground</t>
  </si>
  <si>
    <t>IGas Grant for Playground</t>
  </si>
  <si>
    <t>Rees Jeffreys Part Payment of Grant for Accessibility Project</t>
  </si>
  <si>
    <t>Rees Jeffreys Final Payment of Grant for Accessibility Project</t>
  </si>
  <si>
    <t>Goodwood Lennox Fund for Roundabout Surface</t>
  </si>
  <si>
    <t>Star Energy (IGas) Grant for School Parking</t>
  </si>
  <si>
    <t>CDC UK Posperity Grant for Bike Posts</t>
  </si>
  <si>
    <t>CDC Grant for VE80</t>
  </si>
  <si>
    <t>Other</t>
  </si>
  <si>
    <t>Henry Smith's Charity</t>
  </si>
  <si>
    <t>Donation from Brian Pearman for Coronation Party</t>
  </si>
  <si>
    <t>Judith Fathers - Payment for Coronation Mugs</t>
  </si>
  <si>
    <t>Judith Fathers - Donation to Playground</t>
  </si>
  <si>
    <t>Cash for Coronation Mugs=</t>
  </si>
  <si>
    <t>Miranda Mayne - Donation to Playground</t>
  </si>
  <si>
    <t>Donation from Goodwood for Parking Project</t>
  </si>
  <si>
    <t>Payment from E Jewitt for left over crown materials from the Corontion event</t>
  </si>
  <si>
    <t xml:space="preserve">Donation from Singleton Henry Smith for Playground </t>
  </si>
  <si>
    <t xml:space="preserve">Donation from Singleton Henry Smith for Parking Project </t>
  </si>
  <si>
    <t>Donation from Maverick for Drinks Station for Race</t>
  </si>
  <si>
    <t>Donaton from Sally Wicks for Playground</t>
  </si>
  <si>
    <t>Reimbursement for Pentagon Installations - Roof Repair</t>
  </si>
  <si>
    <t>Reimbursement for Aventus - Dishwasher Repair</t>
  </si>
  <si>
    <t>Reimbursement for Lightwave - Thermometer</t>
  </si>
  <si>
    <t>Reimbursement for MJA Electrical - Hall Electrics</t>
  </si>
  <si>
    <t>Reimbursement - Overpayment of Expenses</t>
  </si>
  <si>
    <t>Barclays - Compensation for Bad Service</t>
  </si>
  <si>
    <t>Donation from Moon Ball Productions - Dr Who Documentary</t>
  </si>
  <si>
    <t>Total Income</t>
  </si>
  <si>
    <t>Interest Received</t>
  </si>
  <si>
    <t>Expenditure</t>
  </si>
  <si>
    <t>General Admin</t>
  </si>
  <si>
    <t>Computer &amp; Software (Office 360, Dropbox)</t>
  </si>
  <si>
    <t>Data Protection Registration</t>
  </si>
  <si>
    <t>Stationery / Postage / Misc</t>
  </si>
  <si>
    <t>Home Office Allowance</t>
  </si>
  <si>
    <t>Website - Hosting &amp; New Website Payment, Planning App</t>
  </si>
  <si>
    <t>HP Ink</t>
  </si>
  <si>
    <t xml:space="preserve">Chairman's Allowance </t>
  </si>
  <si>
    <t>Total General Admin</t>
  </si>
  <si>
    <t>Clerks' Salary</t>
  </si>
  <si>
    <t>Clerk</t>
  </si>
  <si>
    <t>Maintenance</t>
  </si>
  <si>
    <t>Litter &amp; Dog Bins (incl bags)</t>
  </si>
  <si>
    <t>Grass Cutting &amp; Strimming</t>
  </si>
  <si>
    <t xml:space="preserve">Playground Inspection </t>
  </si>
  <si>
    <t>Playground Repairs</t>
  </si>
  <si>
    <t xml:space="preserve">Village Tidy Up - Materials Expenses  </t>
  </si>
  <si>
    <t>General Maintenance</t>
  </si>
  <si>
    <t>Total Maintenance</t>
  </si>
  <si>
    <t>Subscriptions</t>
  </si>
  <si>
    <t>WSALC &amp; NALC</t>
  </si>
  <si>
    <t>Training</t>
  </si>
  <si>
    <t>New Councillor</t>
  </si>
  <si>
    <t>S137 Citizens Advice</t>
  </si>
  <si>
    <t>Total Grants</t>
  </si>
  <si>
    <t>APM &amp; other meeting costs</t>
  </si>
  <si>
    <t>Audit</t>
  </si>
  <si>
    <t xml:space="preserve">Defibrillator Costs - Consumables and re-location  </t>
  </si>
  <si>
    <t>Insurance</t>
  </si>
  <si>
    <t>Payroll Services</t>
  </si>
  <si>
    <t xml:space="preserve">Expenditure - Continued </t>
  </si>
  <si>
    <t>Glebe Playing Field Rent</t>
  </si>
  <si>
    <t>Rememberance Day Wreath</t>
  </si>
  <si>
    <t>Gateways</t>
  </si>
  <si>
    <t>Cricket Club Hire</t>
  </si>
  <si>
    <t>Queens Jubilee Expenses/Kings Coronation/Village Party</t>
  </si>
  <si>
    <t>New Playground Equipment</t>
  </si>
  <si>
    <t xml:space="preserve">Christmas Tree  </t>
  </si>
  <si>
    <t>Disabled/Loading Plaque</t>
  </si>
  <si>
    <t>Landbuild - The Leys Parking</t>
  </si>
  <si>
    <t>Plaques for Rees Jeffreys &amp; Playground</t>
  </si>
  <si>
    <t>Testing Kit for River</t>
  </si>
  <si>
    <t>CDC Uncontested Election Administration</t>
  </si>
  <si>
    <t>Pentagon Installations - Village Hall Roof Repair</t>
  </si>
  <si>
    <t>Aventus - Village Hall Dishwasher Repair</t>
  </si>
  <si>
    <t>West &amp; Sons - Bike Posts</t>
  </si>
  <si>
    <t>Lightwave Thermostat for Village Hall</t>
  </si>
  <si>
    <t>MJA  Electrical - Hall Electrics</t>
  </si>
  <si>
    <t>Reimbursement of VAT to Village Hall</t>
  </si>
  <si>
    <t>Fencing for School Fencing</t>
  </si>
  <si>
    <t>Rusty Soldier</t>
  </si>
  <si>
    <t>Total Other</t>
  </si>
  <si>
    <t>VAT</t>
  </si>
  <si>
    <t>Total Expenditure</t>
  </si>
  <si>
    <t>Income less Expenditure</t>
  </si>
  <si>
    <t>Earmarked Reserves - Playground Maintenance</t>
  </si>
  <si>
    <t>Earmarked Reserves for School Parking</t>
  </si>
  <si>
    <t>Earmarked Reserves - General Maintenance</t>
  </si>
  <si>
    <t>Earmarked Reserves - Village Party</t>
  </si>
  <si>
    <t>Total Earmarked Reserves - Current Account</t>
  </si>
  <si>
    <t>Total Useable Funds In Current Account</t>
  </si>
  <si>
    <t>Total Current Account</t>
  </si>
  <si>
    <t xml:space="preserve">Recommended Reserves - Savings Account (50% Precept) </t>
  </si>
  <si>
    <t>Total Carried Forward Cash Reserves</t>
  </si>
  <si>
    <t>Defibrillator</t>
  </si>
  <si>
    <t>Every two years change pads - Singleton due for replacement 31/05/25, Spare 31/01/27</t>
  </si>
  <si>
    <t>Next due</t>
  </si>
  <si>
    <t>01/21 (Ordered 03/21. Spare Pads due 07/21</t>
  </si>
  <si>
    <t>Every four years change battery - Singleton due for replacement 30/05/25</t>
  </si>
  <si>
    <t xml:space="preserve">Charlton Defibillator - Pad replacements due 31/10/26. Spare Pads 31/07/25. Battery Replacement due 31/05/28 </t>
  </si>
  <si>
    <t>October 2025 Fixed 3 Year Agreement expires</t>
  </si>
  <si>
    <t>Reserves for General Maintenance</t>
  </si>
  <si>
    <t>2024/25</t>
  </si>
  <si>
    <t>Reserve for 2025/26</t>
  </si>
  <si>
    <t>Hole Digger for Charlton</t>
  </si>
  <si>
    <t>Rope Box for Flag Pole</t>
  </si>
  <si>
    <t>Total Available</t>
  </si>
  <si>
    <t>Reserves for School Parking</t>
  </si>
  <si>
    <t>Reserves for Playground Maintenance</t>
  </si>
  <si>
    <t>Total  Available</t>
  </si>
  <si>
    <t>Reserves for Events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</si>
</sst>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44" formatCode="_-&quot;£&quot;* #,##0.00_-;\-&quot;£&quot;* #,##0.00_-;_-&quot;£&quot;* &quot;-&quot;??_-;_-@_-"/>
    <numFmt numFmtId="164" formatCode="_-&quot;£&quot;* #,##0.00_-;\ &quot;£&quot;* \(#,##0.00\)_-;_-&quot;£&quot;* &quot;-&quot;??_-;_-@_-"/>
    <numFmt numFmtId="165" formatCode="dd/mm/yy;@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1"/>
      <name val="Aptos Narrow"/>
      <family val="2"/>
      <scheme val="minor"/>
    </font>
    <font>
      <u/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b/>
      <u/>
      <sz val="10"/>
      <color theme="1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3" fillId="2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9" fontId="2" fillId="3" borderId="1" xfId="2" applyFont="1" applyFill="1" applyBorder="1" applyAlignment="1">
      <alignment vertical="top" wrapText="1"/>
    </xf>
    <xf numFmtId="0" fontId="3" fillId="5" borderId="2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/>
    </xf>
    <xf numFmtId="0" fontId="4" fillId="0" borderId="1" xfId="0" applyFont="1" applyBorder="1"/>
    <xf numFmtId="164" fontId="4" fillId="0" borderId="1" xfId="0" applyNumberFormat="1" applyFont="1" applyBorder="1"/>
    <xf numFmtId="44" fontId="4" fillId="0" borderId="1" xfId="1" applyFont="1" applyBorder="1"/>
    <xf numFmtId="44" fontId="5" fillId="0" borderId="1" xfId="1" applyFont="1" applyFill="1" applyBorder="1"/>
    <xf numFmtId="44" fontId="0" fillId="0" borderId="1" xfId="0" applyNumberFormat="1" applyBorder="1"/>
    <xf numFmtId="44" fontId="6" fillId="0" borderId="1" xfId="0" applyNumberFormat="1" applyFont="1" applyBorder="1"/>
    <xf numFmtId="0" fontId="4" fillId="0" borderId="3" xfId="0" applyFont="1" applyBorder="1"/>
    <xf numFmtId="0" fontId="0" fillId="0" borderId="3" xfId="0" applyBorder="1"/>
    <xf numFmtId="0" fontId="0" fillId="0" borderId="1" xfId="0" applyBorder="1"/>
    <xf numFmtId="0" fontId="7" fillId="0" borderId="1" xfId="0" applyFont="1" applyBorder="1" applyAlignment="1">
      <alignment horizontal="center"/>
    </xf>
    <xf numFmtId="0" fontId="4" fillId="6" borderId="1" xfId="0" applyFont="1" applyFill="1" applyBorder="1"/>
    <xf numFmtId="44" fontId="4" fillId="0" borderId="3" xfId="1" applyFont="1" applyBorder="1"/>
    <xf numFmtId="44" fontId="5" fillId="0" borderId="1" xfId="1" applyFont="1" applyBorder="1"/>
    <xf numFmtId="44" fontId="8" fillId="0" borderId="1" xfId="0" applyNumberFormat="1" applyFont="1" applyBorder="1"/>
    <xf numFmtId="164" fontId="4" fillId="6" borderId="1" xfId="0" applyNumberFormat="1" applyFont="1" applyFill="1" applyBorder="1"/>
    <xf numFmtId="44" fontId="8" fillId="6" borderId="1" xfId="0" applyNumberFormat="1" applyFont="1" applyFill="1" applyBorder="1"/>
    <xf numFmtId="164" fontId="8" fillId="0" borderId="1" xfId="0" applyNumberFormat="1" applyFont="1" applyBorder="1"/>
    <xf numFmtId="0" fontId="8" fillId="2" borderId="1" xfId="0" applyFont="1" applyFill="1" applyBorder="1"/>
    <xf numFmtId="164" fontId="8" fillId="7" borderId="1" xfId="0" applyNumberFormat="1" applyFont="1" applyFill="1" applyBorder="1"/>
    <xf numFmtId="164" fontId="8" fillId="2" borderId="1" xfId="0" applyNumberFormat="1" applyFont="1" applyFill="1" applyBorder="1"/>
    <xf numFmtId="0" fontId="0" fillId="6" borderId="1" xfId="0" applyFill="1" applyBorder="1" applyAlignment="1">
      <alignment horizontal="left" wrapText="1"/>
    </xf>
    <xf numFmtId="0" fontId="8" fillId="6" borderId="1" xfId="0" applyFont="1" applyFill="1" applyBorder="1"/>
    <xf numFmtId="164" fontId="8" fillId="6" borderId="1" xfId="0" applyNumberFormat="1" applyFont="1" applyFill="1" applyBorder="1"/>
    <xf numFmtId="0" fontId="3" fillId="5" borderId="1" xfId="0" applyFont="1" applyFill="1" applyBorder="1" applyAlignment="1">
      <alignment vertical="top" wrapText="1"/>
    </xf>
    <xf numFmtId="2" fontId="4" fillId="0" borderId="3" xfId="0" applyNumberFormat="1" applyFont="1" applyBorder="1"/>
    <xf numFmtId="44" fontId="4" fillId="6" borderId="1" xfId="1" applyFont="1" applyFill="1" applyBorder="1"/>
    <xf numFmtId="44" fontId="4" fillId="0" borderId="1" xfId="1" applyFont="1" applyFill="1" applyBorder="1"/>
    <xf numFmtId="44" fontId="4" fillId="0" borderId="4" xfId="1" applyFont="1" applyFill="1" applyBorder="1"/>
    <xf numFmtId="44" fontId="4" fillId="6" borderId="4" xfId="1" applyFont="1" applyFill="1" applyBorder="1"/>
    <xf numFmtId="0" fontId="8" fillId="0" borderId="1" xfId="0" applyFont="1" applyBorder="1"/>
    <xf numFmtId="0" fontId="4" fillId="0" borderId="1" xfId="0" applyFont="1" applyBorder="1" applyAlignment="1">
      <alignment horizontal="left"/>
    </xf>
    <xf numFmtId="3" fontId="0" fillId="0" borderId="1" xfId="0" applyNumberFormat="1" applyBorder="1"/>
    <xf numFmtId="0" fontId="5" fillId="6" borderId="1" xfId="0" applyFont="1" applyFill="1" applyBorder="1" applyAlignment="1">
      <alignment vertical="top" wrapText="1"/>
    </xf>
    <xf numFmtId="44" fontId="4" fillId="0" borderId="3" xfId="0" applyNumberFormat="1" applyFont="1" applyBorder="1"/>
    <xf numFmtId="0" fontId="0" fillId="6" borderId="1" xfId="0" applyFill="1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7" fillId="0" borderId="1" xfId="0" applyFont="1" applyBorder="1"/>
    <xf numFmtId="0" fontId="0" fillId="0" borderId="1" xfId="0" applyBorder="1" applyAlignment="1">
      <alignment wrapText="1"/>
    </xf>
    <xf numFmtId="0" fontId="4" fillId="2" borderId="1" xfId="0" applyFont="1" applyFill="1" applyBorder="1"/>
    <xf numFmtId="164" fontId="4" fillId="7" borderId="1" xfId="0" applyNumberFormat="1" applyFont="1" applyFill="1" applyBorder="1"/>
    <xf numFmtId="164" fontId="4" fillId="2" borderId="1" xfId="0" applyNumberFormat="1" applyFont="1" applyFill="1" applyBorder="1"/>
    <xf numFmtId="164" fontId="9" fillId="6" borderId="1" xfId="0" applyNumberFormat="1" applyFont="1" applyFill="1" applyBorder="1"/>
    <xf numFmtId="164" fontId="4" fillId="0" borderId="5" xfId="0" applyNumberFormat="1" applyFont="1" applyBorder="1"/>
    <xf numFmtId="0" fontId="5" fillId="2" borderId="1" xfId="0" applyFont="1" applyFill="1" applyBorder="1"/>
    <xf numFmtId="8" fontId="4" fillId="7" borderId="1" xfId="0" applyNumberFormat="1" applyFont="1" applyFill="1" applyBorder="1"/>
    <xf numFmtId="8" fontId="5" fillId="7" borderId="1" xfId="0" applyNumberFormat="1" applyFont="1" applyFill="1" applyBorder="1"/>
    <xf numFmtId="164" fontId="4" fillId="2" borderId="3" xfId="0" applyNumberFormat="1" applyFont="1" applyFill="1" applyBorder="1"/>
    <xf numFmtId="0" fontId="0" fillId="2" borderId="1" xfId="0" applyFill="1" applyBorder="1"/>
    <xf numFmtId="164" fontId="5" fillId="2" borderId="3" xfId="0" applyNumberFormat="1" applyFont="1" applyFill="1" applyBorder="1"/>
    <xf numFmtId="164" fontId="5" fillId="2" borderId="1" xfId="0" applyNumberFormat="1" applyFont="1" applyFill="1" applyBorder="1"/>
    <xf numFmtId="44" fontId="4" fillId="2" borderId="3" xfId="1" applyFont="1" applyFill="1" applyBorder="1"/>
    <xf numFmtId="44" fontId="4" fillId="2" borderId="1" xfId="1" applyFont="1" applyFill="1" applyBorder="1"/>
    <xf numFmtId="0" fontId="3" fillId="8" borderId="1" xfId="0" applyFont="1" applyFill="1" applyBorder="1"/>
    <xf numFmtId="164" fontId="8" fillId="9" borderId="1" xfId="0" applyNumberFormat="1" applyFont="1" applyFill="1" applyBorder="1"/>
    <xf numFmtId="164" fontId="8" fillId="10" borderId="3" xfId="0" applyNumberFormat="1" applyFont="1" applyFill="1" applyBorder="1"/>
    <xf numFmtId="164" fontId="8" fillId="10" borderId="1" xfId="0" applyNumberFormat="1" applyFont="1" applyFill="1" applyBorder="1"/>
    <xf numFmtId="0" fontId="5" fillId="0" borderId="0" xfId="0" applyFont="1"/>
    <xf numFmtId="164" fontId="4" fillId="0" borderId="0" xfId="0" applyNumberFormat="1" applyFont="1"/>
    <xf numFmtId="164" fontId="5" fillId="0" borderId="0" xfId="0" applyNumberFormat="1" applyFont="1"/>
    <xf numFmtId="0" fontId="10" fillId="0" borderId="0" xfId="0" applyFont="1"/>
    <xf numFmtId="44" fontId="4" fillId="0" borderId="0" xfId="0" applyNumberFormat="1" applyFont="1"/>
    <xf numFmtId="8" fontId="4" fillId="0" borderId="0" xfId="0" applyNumberFormat="1" applyFont="1"/>
    <xf numFmtId="0" fontId="4" fillId="0" borderId="0" xfId="0" applyFont="1"/>
    <xf numFmtId="165" fontId="4" fillId="0" borderId="0" xfId="0" quotePrefix="1" applyNumberFormat="1" applyFont="1"/>
    <xf numFmtId="0" fontId="3" fillId="0" borderId="0" xfId="0" applyFont="1"/>
    <xf numFmtId="0" fontId="9" fillId="0" borderId="0" xfId="0" applyFont="1"/>
    <xf numFmtId="44" fontId="4" fillId="0" borderId="2" xfId="0" applyNumberFormat="1" applyFont="1" applyBorder="1"/>
    <xf numFmtId="0" fontId="4" fillId="0" borderId="2" xfId="0" applyFont="1" applyBorder="1"/>
    <xf numFmtId="0" fontId="0" fillId="0" borderId="2" xfId="0" applyBorder="1"/>
    <xf numFmtId="0" fontId="0" fillId="0" borderId="6" xfId="0" applyBorder="1"/>
    <xf numFmtId="0" fontId="8" fillId="0" borderId="3" xfId="0" applyFont="1" applyBorder="1"/>
    <xf numFmtId="164" fontId="11" fillId="0" borderId="1" xfId="0" applyNumberFormat="1" applyFont="1" applyBorder="1"/>
    <xf numFmtId="164" fontId="11" fillId="6" borderId="1" xfId="0" applyNumberFormat="1" applyFont="1" applyFill="1" applyBorder="1"/>
    <xf numFmtId="44" fontId="12" fillId="0" borderId="2" xfId="0" applyNumberFormat="1" applyFont="1" applyBorder="1"/>
    <xf numFmtId="0" fontId="0" fillId="0" borderId="7" xfId="0" applyBorder="1"/>
    <xf numFmtId="0" fontId="4" fillId="0" borderId="5" xfId="0" applyFont="1" applyBorder="1"/>
    <xf numFmtId="0" fontId="0" fillId="0" borderId="5" xfId="0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aneLandstrom\Dropbox\Singleton%20Parish%20Council%20Files\Finance\24-25\Finance%20Spreadsheet%202024-25.xlsx" TargetMode="External"/><Relationship Id="rId1" Type="http://schemas.openxmlformats.org/officeDocument/2006/relationships/externalLinkPath" Target="file:///C:\Users\JaneLandstrom\Dropbox\Singleton%20Parish%20Council%20Files\Finance\24-25\Finance%20Spreadsheet%202024-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aneLandstrom\Dropbox\Singleton%20Parish%20Council%20Files\Finance\23-24\Finance%20Spreadsheets%202023-24.xlsx" TargetMode="External"/><Relationship Id="rId1" Type="http://schemas.openxmlformats.org/officeDocument/2006/relationships/externalLinkPath" Target="file:///C:\Users\JaneLandstrom\Dropbox\Singleton%20Parish%20Council%20Files\Finance\23-24\Finance%20Spreadsheets%202023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ceipts 2024-25"/>
      <sheetName val="Payments 2024-25"/>
      <sheetName val="Budget 2024-25"/>
      <sheetName val="P&amp;L 2024-25"/>
      <sheetName val="Bank Reconcilliation 2024-25"/>
      <sheetName val="Bank Summary 2024-25"/>
    </sheetNames>
    <sheetDataSet>
      <sheetData sheetId="0"/>
      <sheetData sheetId="1">
        <row r="98">
          <cell r="J98">
            <v>206.25</v>
          </cell>
        </row>
      </sheetData>
      <sheetData sheetId="2"/>
      <sheetData sheetId="3">
        <row r="4">
          <cell r="S4">
            <v>26608</v>
          </cell>
        </row>
        <row r="5">
          <cell r="S5">
            <v>642.80999999999995</v>
          </cell>
        </row>
        <row r="22">
          <cell r="L22">
            <v>500</v>
          </cell>
        </row>
        <row r="23">
          <cell r="M23">
            <v>2000</v>
          </cell>
        </row>
        <row r="24">
          <cell r="N24">
            <v>518</v>
          </cell>
        </row>
        <row r="26">
          <cell r="K26">
            <v>11000</v>
          </cell>
        </row>
        <row r="75">
          <cell r="P75">
            <v>100</v>
          </cell>
        </row>
        <row r="78">
          <cell r="S78">
            <v>105.33</v>
          </cell>
        </row>
        <row r="83">
          <cell r="S83">
            <v>129.89000000000001</v>
          </cell>
        </row>
        <row r="84">
          <cell r="S84">
            <v>35</v>
          </cell>
        </row>
        <row r="85">
          <cell r="S85">
            <v>41.31</v>
          </cell>
        </row>
        <row r="86">
          <cell r="S86">
            <v>360</v>
          </cell>
        </row>
        <row r="88">
          <cell r="S88">
            <v>599.96</v>
          </cell>
        </row>
        <row r="91">
          <cell r="S91">
            <v>163.24</v>
          </cell>
        </row>
        <row r="93">
          <cell r="S93">
            <v>12429.189999999999</v>
          </cell>
        </row>
        <row r="95">
          <cell r="S95">
            <v>405.48</v>
          </cell>
        </row>
        <row r="96">
          <cell r="S96">
            <v>3500</v>
          </cell>
        </row>
        <row r="97">
          <cell r="S97">
            <v>95</v>
          </cell>
        </row>
        <row r="98">
          <cell r="S98">
            <v>4089</v>
          </cell>
        </row>
        <row r="103">
          <cell r="S103">
            <v>68.48</v>
          </cell>
        </row>
        <row r="105">
          <cell r="S105">
            <v>61.97</v>
          </cell>
        </row>
        <row r="107">
          <cell r="S107">
            <v>169.96</v>
          </cell>
        </row>
        <row r="109">
          <cell r="S109">
            <v>90</v>
          </cell>
        </row>
        <row r="111">
          <cell r="S111">
            <v>50</v>
          </cell>
        </row>
        <row r="112">
          <cell r="S112">
            <v>11000</v>
          </cell>
        </row>
        <row r="115">
          <cell r="S115">
            <v>50.66</v>
          </cell>
        </row>
        <row r="116">
          <cell r="S116">
            <v>555</v>
          </cell>
        </row>
        <row r="117">
          <cell r="E117">
            <v>113.9</v>
          </cell>
          <cell r="S117">
            <v>344.4</v>
          </cell>
        </row>
        <row r="119">
          <cell r="S119">
            <v>514.69000000000005</v>
          </cell>
        </row>
        <row r="120">
          <cell r="S120">
            <v>92.34</v>
          </cell>
        </row>
        <row r="121">
          <cell r="S121">
            <v>100</v>
          </cell>
        </row>
        <row r="123">
          <cell r="M123">
            <v>29.99</v>
          </cell>
        </row>
        <row r="134">
          <cell r="O134">
            <v>40</v>
          </cell>
        </row>
        <row r="145">
          <cell r="H145">
            <v>454.16</v>
          </cell>
        </row>
        <row r="146">
          <cell r="S146">
            <v>2015.14</v>
          </cell>
        </row>
        <row r="148">
          <cell r="S148">
            <v>2282.9900000000002</v>
          </cell>
        </row>
        <row r="155">
          <cell r="R155">
            <v>6470.8900000000012</v>
          </cell>
        </row>
        <row r="156">
          <cell r="R156">
            <v>7203.7000000000007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yments 2023-24"/>
      <sheetName val="Receipts 2023-24"/>
      <sheetName val="Budget 2023-24"/>
      <sheetName val="=P&amp;L 2023-24"/>
      <sheetName val="Bank Reconciliation 2023-24"/>
      <sheetName val="Bank Summary 2023-24"/>
    </sheetNames>
    <sheetDataSet>
      <sheetData sheetId="0">
        <row r="90">
          <cell r="F90">
            <v>40.07</v>
          </cell>
        </row>
      </sheetData>
      <sheetData sheetId="1">
        <row r="49">
          <cell r="I49">
            <v>1209.5999999999999</v>
          </cell>
        </row>
        <row r="50">
          <cell r="I50">
            <v>5.69</v>
          </cell>
        </row>
        <row r="60">
          <cell r="I60">
            <v>75</v>
          </cell>
        </row>
      </sheetData>
      <sheetData sheetId="2">
        <row r="69">
          <cell r="H69">
            <v>5000</v>
          </cell>
        </row>
      </sheetData>
      <sheetData sheetId="3">
        <row r="56">
          <cell r="Q56">
            <v>26.45</v>
          </cell>
        </row>
        <row r="120">
          <cell r="E120">
            <v>15627.46</v>
          </cell>
        </row>
        <row r="127">
          <cell r="P127">
            <v>6118.8200000000061</v>
          </cell>
        </row>
        <row r="128">
          <cell r="P128">
            <v>7071.92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6238C-FA77-48F7-BC12-FA06B6FE8483}">
  <dimension ref="A1:L133"/>
  <sheetViews>
    <sheetView tabSelected="1" workbookViewId="0">
      <selection activeCell="N7" sqref="N7"/>
    </sheetView>
  </sheetViews>
  <sheetFormatPr defaultRowHeight="15" x14ac:dyDescent="0.25"/>
  <cols>
    <col min="1" max="1" width="61.28515625" customWidth="1"/>
    <col min="2" max="2" width="16.42578125" hidden="1" customWidth="1"/>
    <col min="3" max="3" width="16.85546875" hidden="1" customWidth="1"/>
    <col min="4" max="4" width="5.140625" hidden="1" customWidth="1"/>
    <col min="5" max="5" width="13.140625" customWidth="1"/>
    <col min="6" max="6" width="13" customWidth="1"/>
    <col min="7" max="7" width="12.42578125" customWidth="1"/>
    <col min="8" max="8" width="12.7109375" customWidth="1"/>
    <col min="9" max="9" width="15.28515625" customWidth="1"/>
    <col min="10" max="10" width="11.7109375" customWidth="1"/>
    <col min="11" max="11" width="12.85546875" customWidth="1"/>
    <col min="12" max="12" width="11.7109375" customWidth="1"/>
  </cols>
  <sheetData>
    <row r="1" spans="1:12" ht="60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3" t="s">
        <v>6</v>
      </c>
      <c r="H1" s="5" t="s">
        <v>7</v>
      </c>
      <c r="I1" s="4" t="s">
        <v>8</v>
      </c>
      <c r="J1" s="3" t="s">
        <v>9</v>
      </c>
      <c r="K1" s="5" t="s">
        <v>10</v>
      </c>
      <c r="L1" s="6" t="s">
        <v>11</v>
      </c>
    </row>
    <row r="2" spans="1:12" x14ac:dyDescent="0.25">
      <c r="A2" s="7" t="s">
        <v>12</v>
      </c>
      <c r="B2" s="8">
        <v>10892.63</v>
      </c>
      <c r="C2" s="8">
        <v>11800</v>
      </c>
      <c r="D2" s="8">
        <v>12605</v>
      </c>
      <c r="E2" s="8">
        <v>25341</v>
      </c>
      <c r="F2" s="9">
        <v>25341</v>
      </c>
      <c r="G2" s="9">
        <v>26608</v>
      </c>
      <c r="H2" s="9">
        <f>'[1]P&amp;L 2024-25'!S4</f>
        <v>26608</v>
      </c>
      <c r="I2" s="9">
        <f>'[1]P&amp;L 2024-25'!S4</f>
        <v>26608</v>
      </c>
      <c r="J2" s="10">
        <v>30599</v>
      </c>
      <c r="K2" s="11"/>
      <c r="L2" s="8"/>
    </row>
    <row r="3" spans="1:12" x14ac:dyDescent="0.25">
      <c r="A3" s="7" t="s">
        <v>13</v>
      </c>
      <c r="B3" s="8">
        <v>522.12</v>
      </c>
      <c r="C3" s="8">
        <v>1963.9</v>
      </c>
      <c r="D3" s="8">
        <v>2310.91</v>
      </c>
      <c r="E3" s="8">
        <v>2000</v>
      </c>
      <c r="F3" s="9">
        <v>14983.71</v>
      </c>
      <c r="G3" s="9">
        <v>2000</v>
      </c>
      <c r="H3" s="11">
        <f>'[1]P&amp;L 2024-25'!S5</f>
        <v>642.80999999999995</v>
      </c>
      <c r="I3" s="11">
        <f>'[1]P&amp;L 2024-25'!S5</f>
        <v>642.80999999999995</v>
      </c>
      <c r="J3" s="12">
        <v>2272</v>
      </c>
      <c r="K3" s="11"/>
      <c r="L3" s="8"/>
    </row>
    <row r="4" spans="1:12" x14ac:dyDescent="0.25">
      <c r="A4" s="13" t="s">
        <v>14</v>
      </c>
      <c r="E4" s="8"/>
      <c r="F4" s="14"/>
      <c r="G4" s="15"/>
      <c r="H4" s="15"/>
      <c r="I4" s="15"/>
      <c r="J4" s="15"/>
      <c r="K4" s="15"/>
      <c r="L4" s="15"/>
    </row>
    <row r="5" spans="1:12" x14ac:dyDescent="0.25">
      <c r="A5" s="16" t="s">
        <v>15</v>
      </c>
      <c r="B5" s="8"/>
      <c r="C5" s="8"/>
      <c r="D5" s="8"/>
      <c r="E5" s="8"/>
      <c r="F5" s="14"/>
      <c r="G5" s="15"/>
      <c r="H5" s="15"/>
      <c r="I5" s="15"/>
      <c r="J5" s="15"/>
      <c r="K5" s="15"/>
      <c r="L5" s="15"/>
    </row>
    <row r="6" spans="1:12" x14ac:dyDescent="0.25">
      <c r="A6" s="17" t="s">
        <v>16</v>
      </c>
      <c r="B6" s="8"/>
      <c r="C6" s="8"/>
      <c r="D6" s="8"/>
      <c r="E6" s="8"/>
      <c r="F6" s="18">
        <v>6971</v>
      </c>
      <c r="G6" s="15"/>
      <c r="H6" s="15"/>
      <c r="I6" s="15"/>
      <c r="J6" s="15"/>
      <c r="K6" s="15"/>
      <c r="L6" s="15"/>
    </row>
    <row r="7" spans="1:12" x14ac:dyDescent="0.25">
      <c r="A7" s="17" t="s">
        <v>17</v>
      </c>
      <c r="B7" s="8"/>
      <c r="C7" s="8"/>
      <c r="D7" s="8"/>
      <c r="E7" s="8"/>
      <c r="F7" s="18">
        <v>500</v>
      </c>
      <c r="G7" s="15"/>
      <c r="H7" s="15"/>
      <c r="I7" s="15"/>
      <c r="J7" s="15"/>
      <c r="K7" s="15"/>
      <c r="L7" s="15"/>
    </row>
    <row r="8" spans="1:12" x14ac:dyDescent="0.25">
      <c r="A8" s="17" t="s">
        <v>18</v>
      </c>
      <c r="B8" s="8"/>
      <c r="C8" s="8"/>
      <c r="D8" s="8"/>
      <c r="E8" s="8"/>
      <c r="F8" s="18">
        <v>2000</v>
      </c>
      <c r="G8" s="15"/>
      <c r="H8" s="15"/>
      <c r="I8" s="15"/>
      <c r="J8" s="15"/>
      <c r="K8" s="15"/>
      <c r="L8" s="15"/>
    </row>
    <row r="9" spans="1:12" x14ac:dyDescent="0.25">
      <c r="A9" s="17" t="s">
        <v>19</v>
      </c>
      <c r="B9" s="8"/>
      <c r="C9" s="8"/>
      <c r="D9" s="8"/>
      <c r="E9" s="8"/>
      <c r="F9" s="18">
        <v>12600</v>
      </c>
      <c r="G9" s="15"/>
      <c r="H9" s="15"/>
      <c r="I9" s="15"/>
      <c r="J9" s="15"/>
      <c r="K9" s="15"/>
      <c r="L9" s="15"/>
    </row>
    <row r="10" spans="1:12" x14ac:dyDescent="0.25">
      <c r="A10" s="17" t="s">
        <v>20</v>
      </c>
      <c r="B10" s="8"/>
      <c r="C10" s="8"/>
      <c r="D10" s="8"/>
      <c r="E10" s="8"/>
      <c r="F10" s="18">
        <v>8400</v>
      </c>
      <c r="G10" s="15"/>
      <c r="H10" s="15"/>
      <c r="I10" s="15"/>
      <c r="J10" s="15"/>
      <c r="K10" s="15"/>
      <c r="L10" s="15"/>
    </row>
    <row r="11" spans="1:12" x14ac:dyDescent="0.25">
      <c r="A11" s="17" t="s">
        <v>21</v>
      </c>
      <c r="B11" s="8"/>
      <c r="C11" s="8"/>
      <c r="D11" s="8"/>
      <c r="E11" s="8"/>
      <c r="F11" s="18"/>
      <c r="G11" s="15"/>
      <c r="H11" s="19">
        <f>'[1]P&amp;L 2024-25'!L22</f>
        <v>500</v>
      </c>
      <c r="I11" s="19">
        <v>500</v>
      </c>
      <c r="J11" s="15"/>
      <c r="K11" s="15"/>
      <c r="L11" s="15"/>
    </row>
    <row r="12" spans="1:12" x14ac:dyDescent="0.25">
      <c r="A12" s="17" t="s">
        <v>22</v>
      </c>
      <c r="B12" s="8"/>
      <c r="C12" s="8"/>
      <c r="D12" s="8"/>
      <c r="E12" s="8"/>
      <c r="F12" s="18"/>
      <c r="G12" s="15"/>
      <c r="H12" s="19">
        <f>'[1]P&amp;L 2024-25'!M23</f>
        <v>2000</v>
      </c>
      <c r="I12" s="19">
        <v>2000</v>
      </c>
      <c r="J12" s="15"/>
      <c r="K12" s="15"/>
      <c r="L12" s="15"/>
    </row>
    <row r="13" spans="1:12" x14ac:dyDescent="0.25">
      <c r="A13" s="7" t="s">
        <v>23</v>
      </c>
      <c r="B13" s="8"/>
      <c r="C13" s="8"/>
      <c r="D13" s="8"/>
      <c r="E13" s="8"/>
      <c r="F13" s="18"/>
      <c r="G13" s="15"/>
      <c r="H13" s="19">
        <f>'[1]P&amp;L 2024-25'!N24</f>
        <v>518</v>
      </c>
      <c r="I13" s="19">
        <v>518</v>
      </c>
      <c r="J13" s="15"/>
      <c r="K13" s="15"/>
      <c r="L13" s="15"/>
    </row>
    <row r="14" spans="1:12" x14ac:dyDescent="0.25">
      <c r="A14" s="7" t="s">
        <v>24</v>
      </c>
      <c r="B14" s="8"/>
      <c r="C14" s="8"/>
      <c r="D14" s="8"/>
      <c r="E14" s="8"/>
      <c r="F14" s="18"/>
      <c r="G14" s="15"/>
      <c r="H14" s="19"/>
      <c r="I14" s="19"/>
      <c r="J14" s="15"/>
      <c r="K14" s="11"/>
      <c r="L14" s="15"/>
    </row>
    <row r="15" spans="1:12" x14ac:dyDescent="0.25">
      <c r="A15" s="7"/>
      <c r="B15" s="8"/>
      <c r="C15" s="8"/>
      <c r="D15" s="8"/>
      <c r="E15" s="8"/>
      <c r="F15" s="20">
        <f>SUM(F6:F10)</f>
        <v>30471</v>
      </c>
      <c r="G15" s="20"/>
      <c r="H15" s="20">
        <f>SUM(H6:H13)</f>
        <v>3018</v>
      </c>
      <c r="I15" s="20">
        <f>SUM(I6:I13)</f>
        <v>3018</v>
      </c>
      <c r="J15" s="15"/>
      <c r="K15" s="20"/>
      <c r="L15" s="15"/>
    </row>
    <row r="16" spans="1:12" x14ac:dyDescent="0.25">
      <c r="A16" s="16" t="s">
        <v>25</v>
      </c>
      <c r="B16" s="8"/>
      <c r="C16" s="8"/>
      <c r="D16" s="8"/>
      <c r="E16" s="8"/>
      <c r="F16" s="14"/>
      <c r="G16" s="15"/>
      <c r="H16" s="15"/>
      <c r="I16" s="15"/>
      <c r="J16" s="15"/>
      <c r="K16" s="15"/>
      <c r="L16" s="15"/>
    </row>
    <row r="17" spans="1:12" x14ac:dyDescent="0.25">
      <c r="A17" s="7" t="s">
        <v>26</v>
      </c>
      <c r="B17" s="8">
        <v>3300</v>
      </c>
      <c r="C17" s="8">
        <v>3300</v>
      </c>
      <c r="D17" s="8">
        <v>3300</v>
      </c>
      <c r="E17" s="8"/>
      <c r="F17" s="19">
        <v>13200</v>
      </c>
      <c r="G17" s="18"/>
      <c r="H17" s="19">
        <f>'[1]P&amp;L 2024-25'!K26</f>
        <v>11000</v>
      </c>
      <c r="I17" s="19">
        <v>11000</v>
      </c>
      <c r="J17" s="15"/>
      <c r="K17" s="15"/>
      <c r="L17" s="15"/>
    </row>
    <row r="18" spans="1:12" x14ac:dyDescent="0.25">
      <c r="A18" s="7" t="s">
        <v>27</v>
      </c>
      <c r="B18" s="21"/>
      <c r="C18" s="21"/>
      <c r="D18" s="21"/>
      <c r="E18" s="8"/>
      <c r="F18" s="18">
        <v>200</v>
      </c>
      <c r="G18" s="15"/>
      <c r="H18" s="15"/>
      <c r="I18" s="15"/>
      <c r="J18" s="15"/>
      <c r="K18" s="15"/>
      <c r="L18" s="15"/>
    </row>
    <row r="19" spans="1:12" x14ac:dyDescent="0.25">
      <c r="A19" s="7" t="s">
        <v>28</v>
      </c>
      <c r="B19" s="21"/>
      <c r="C19" s="21"/>
      <c r="D19" s="21"/>
      <c r="E19" s="8"/>
      <c r="F19" s="18">
        <v>35</v>
      </c>
      <c r="G19" s="15"/>
      <c r="H19" s="15"/>
      <c r="I19" s="15"/>
      <c r="J19" s="15"/>
      <c r="K19" s="15"/>
      <c r="L19" s="15"/>
    </row>
    <row r="20" spans="1:12" x14ac:dyDescent="0.25">
      <c r="A20" s="7" t="s">
        <v>29</v>
      </c>
      <c r="B20" s="21"/>
      <c r="C20" s="21"/>
      <c r="D20" s="21"/>
      <c r="E20" s="8"/>
      <c r="F20" s="18">
        <v>50</v>
      </c>
      <c r="G20" s="15"/>
      <c r="H20" s="15"/>
      <c r="I20" s="15"/>
      <c r="J20" s="15"/>
      <c r="K20" s="15"/>
      <c r="L20" s="15"/>
    </row>
    <row r="21" spans="1:12" x14ac:dyDescent="0.25">
      <c r="A21" s="7" t="s">
        <v>30</v>
      </c>
      <c r="B21" s="21"/>
      <c r="C21" s="21"/>
      <c r="D21" s="21"/>
      <c r="E21" s="8"/>
      <c r="F21" s="18">
        <v>94</v>
      </c>
      <c r="G21" s="15"/>
      <c r="H21" s="15"/>
      <c r="I21" s="15"/>
      <c r="J21" s="15"/>
      <c r="K21" s="15"/>
      <c r="L21" s="15"/>
    </row>
    <row r="22" spans="1:12" x14ac:dyDescent="0.25">
      <c r="A22" s="7" t="s">
        <v>31</v>
      </c>
      <c r="B22" s="21"/>
      <c r="C22" s="21"/>
      <c r="D22" s="21"/>
      <c r="E22" s="8"/>
      <c r="F22" s="18">
        <v>50</v>
      </c>
      <c r="G22" s="15"/>
      <c r="H22" s="15"/>
      <c r="I22" s="15"/>
      <c r="J22" s="15"/>
      <c r="K22" s="15"/>
      <c r="L22" s="15"/>
    </row>
    <row r="23" spans="1:12" x14ac:dyDescent="0.25">
      <c r="A23" s="7" t="s">
        <v>32</v>
      </c>
      <c r="B23" s="21"/>
      <c r="C23" s="21"/>
      <c r="D23" s="21"/>
      <c r="E23" s="8"/>
      <c r="F23" s="9">
        <f>'[2]Budget 2023-24'!$H$69</f>
        <v>5000</v>
      </c>
      <c r="G23" s="15"/>
      <c r="H23" s="15"/>
      <c r="I23" s="15"/>
      <c r="J23" s="15"/>
      <c r="K23" s="15"/>
      <c r="L23" s="15"/>
    </row>
    <row r="24" spans="1:12" x14ac:dyDescent="0.25">
      <c r="A24" s="7" t="s">
        <v>33</v>
      </c>
      <c r="B24" s="21"/>
      <c r="C24" s="21"/>
      <c r="D24" s="21"/>
      <c r="E24" s="8"/>
      <c r="F24" s="18">
        <v>10</v>
      </c>
      <c r="G24" s="15"/>
      <c r="H24" s="15"/>
      <c r="I24" s="15"/>
      <c r="J24" s="15"/>
      <c r="K24" s="15"/>
      <c r="L24" s="15"/>
    </row>
    <row r="25" spans="1:12" x14ac:dyDescent="0.25">
      <c r="A25" s="7" t="s">
        <v>34</v>
      </c>
      <c r="B25" s="21"/>
      <c r="C25" s="21"/>
      <c r="D25" s="21"/>
      <c r="E25" s="8"/>
      <c r="F25" s="18">
        <v>1000</v>
      </c>
      <c r="G25" s="15"/>
      <c r="H25" s="15"/>
      <c r="I25" s="15"/>
      <c r="J25" s="15"/>
      <c r="K25" s="15"/>
      <c r="L25" s="15"/>
    </row>
    <row r="26" spans="1:12" x14ac:dyDescent="0.25">
      <c r="A26" s="7" t="s">
        <v>35</v>
      </c>
      <c r="B26" s="21"/>
      <c r="C26" s="21"/>
      <c r="D26" s="21"/>
      <c r="E26" s="8"/>
      <c r="F26" s="18">
        <v>1000</v>
      </c>
      <c r="G26" s="15"/>
      <c r="H26" s="15"/>
      <c r="I26" s="15"/>
      <c r="J26" s="15"/>
      <c r="K26" s="15"/>
      <c r="L26" s="15"/>
    </row>
    <row r="27" spans="1:12" x14ac:dyDescent="0.25">
      <c r="A27" s="7" t="s">
        <v>36</v>
      </c>
      <c r="B27" s="21"/>
      <c r="C27" s="21"/>
      <c r="D27" s="21"/>
      <c r="E27" s="8"/>
      <c r="F27" s="18">
        <v>100</v>
      </c>
      <c r="G27" s="15"/>
      <c r="H27" s="15"/>
      <c r="I27" s="15"/>
      <c r="J27" s="15"/>
      <c r="K27" s="15"/>
      <c r="L27" s="15"/>
    </row>
    <row r="28" spans="1:12" x14ac:dyDescent="0.25">
      <c r="A28" s="7" t="s">
        <v>37</v>
      </c>
      <c r="B28" s="21"/>
      <c r="C28" s="21"/>
      <c r="D28" s="21"/>
      <c r="E28" s="8"/>
      <c r="F28" s="18">
        <v>25</v>
      </c>
      <c r="G28" s="15"/>
      <c r="H28" s="15"/>
      <c r="I28" s="15"/>
      <c r="J28" s="15"/>
      <c r="K28" s="15"/>
      <c r="L28" s="15"/>
    </row>
    <row r="29" spans="1:12" x14ac:dyDescent="0.25">
      <c r="A29" s="17" t="s">
        <v>38</v>
      </c>
      <c r="B29" s="21"/>
      <c r="C29" s="21"/>
      <c r="D29" s="21"/>
      <c r="E29" s="8"/>
      <c r="F29" s="18">
        <v>1060.49</v>
      </c>
      <c r="G29" s="15"/>
      <c r="H29" s="15"/>
      <c r="I29" s="15"/>
      <c r="J29" s="15"/>
      <c r="K29" s="15"/>
      <c r="L29" s="15"/>
    </row>
    <row r="30" spans="1:12" x14ac:dyDescent="0.25">
      <c r="A30" s="17" t="s">
        <v>39</v>
      </c>
      <c r="B30" s="21"/>
      <c r="C30" s="21"/>
      <c r="D30" s="21"/>
      <c r="E30" s="8"/>
      <c r="F30" s="18">
        <v>349.91</v>
      </c>
      <c r="G30" s="15"/>
      <c r="H30" s="15"/>
      <c r="I30" s="15"/>
      <c r="J30" s="15"/>
      <c r="K30" s="15"/>
      <c r="L30" s="15"/>
    </row>
    <row r="31" spans="1:12" x14ac:dyDescent="0.25">
      <c r="A31" s="17" t="s">
        <v>40</v>
      </c>
      <c r="B31" s="21"/>
      <c r="C31" s="21"/>
      <c r="D31" s="21"/>
      <c r="E31" s="8"/>
      <c r="F31" s="18">
        <v>104.94</v>
      </c>
      <c r="G31" s="15"/>
      <c r="H31" s="15"/>
      <c r="I31" s="15"/>
      <c r="J31" s="15"/>
      <c r="K31" s="15"/>
      <c r="L31" s="15"/>
    </row>
    <row r="32" spans="1:12" x14ac:dyDescent="0.25">
      <c r="A32" s="17" t="s">
        <v>41</v>
      </c>
      <c r="B32" s="21"/>
      <c r="C32" s="21"/>
      <c r="D32" s="21"/>
      <c r="E32" s="8"/>
      <c r="F32" s="18">
        <f>'[2]Receipts 2023-24'!I49</f>
        <v>1209.5999999999999</v>
      </c>
      <c r="G32" s="15"/>
      <c r="H32" s="15"/>
      <c r="I32" s="15"/>
      <c r="J32" s="15"/>
      <c r="K32" s="15"/>
      <c r="L32" s="15"/>
    </row>
    <row r="33" spans="1:12" x14ac:dyDescent="0.25">
      <c r="A33" s="17" t="s">
        <v>42</v>
      </c>
      <c r="B33" s="21"/>
      <c r="C33" s="21"/>
      <c r="D33" s="21"/>
      <c r="E33" s="8"/>
      <c r="F33" s="18">
        <f>'[2]Receipts 2023-24'!I50</f>
        <v>5.69</v>
      </c>
      <c r="G33" s="15"/>
      <c r="H33" s="15"/>
      <c r="I33" s="15"/>
      <c r="J33" s="15"/>
      <c r="K33" s="15"/>
      <c r="L33" s="15"/>
    </row>
    <row r="34" spans="1:12" x14ac:dyDescent="0.25">
      <c r="A34" s="17" t="s">
        <v>43</v>
      </c>
      <c r="B34" s="21"/>
      <c r="C34" s="21"/>
      <c r="D34" s="21"/>
      <c r="E34" s="8"/>
      <c r="F34" s="18">
        <f>'[2]Receipts 2023-24'!I60</f>
        <v>75</v>
      </c>
      <c r="G34" s="22"/>
      <c r="H34" s="15"/>
      <c r="I34" s="9"/>
      <c r="K34" s="15"/>
      <c r="L34" s="15"/>
    </row>
    <row r="35" spans="1:12" x14ac:dyDescent="0.25">
      <c r="A35" s="17" t="s">
        <v>44</v>
      </c>
      <c r="B35" s="21"/>
      <c r="C35" s="21"/>
      <c r="D35" s="21"/>
      <c r="E35" s="8"/>
      <c r="G35" s="22"/>
      <c r="H35" s="18">
        <f>'[1]P&amp;L 2024-25'!P75</f>
        <v>100</v>
      </c>
      <c r="I35" s="18">
        <v>100</v>
      </c>
      <c r="J35" s="15"/>
      <c r="K35" s="15"/>
      <c r="L35" s="15"/>
    </row>
    <row r="36" spans="1:12" x14ac:dyDescent="0.25">
      <c r="A36" s="17"/>
      <c r="B36" s="21"/>
      <c r="C36" s="21"/>
      <c r="D36" s="21"/>
      <c r="E36" s="23"/>
      <c r="F36" s="20">
        <f>SUM(F17:F35)</f>
        <v>23569.629999999997</v>
      </c>
      <c r="G36" s="15"/>
      <c r="H36" s="15"/>
      <c r="I36" s="15"/>
      <c r="J36" s="15"/>
      <c r="K36" s="15"/>
      <c r="L36" s="15"/>
    </row>
    <row r="37" spans="1:12" x14ac:dyDescent="0.25">
      <c r="A37" s="17"/>
      <c r="B37" s="21"/>
      <c r="C37" s="21"/>
      <c r="D37" s="21"/>
      <c r="E37" s="23"/>
      <c r="F37" s="20"/>
      <c r="G37" s="15"/>
      <c r="H37" s="15"/>
      <c r="I37" s="15"/>
      <c r="J37" s="15"/>
      <c r="K37" s="15"/>
      <c r="L37" s="15"/>
    </row>
    <row r="38" spans="1:12" x14ac:dyDescent="0.25">
      <c r="A38" s="24" t="s">
        <v>45</v>
      </c>
      <c r="B38" s="25">
        <f>SUM(B2:B17)</f>
        <v>14714.75</v>
      </c>
      <c r="C38" s="25">
        <f>SUM(C2:C17)</f>
        <v>17063.900000000001</v>
      </c>
      <c r="D38" s="25">
        <f>SUM(D2:D17)</f>
        <v>18215.91</v>
      </c>
      <c r="E38" s="26">
        <f>SUM(E2+E3+E15+E36)</f>
        <v>27341</v>
      </c>
      <c r="F38" s="26">
        <f>SUM(F2+F3+F15+F36)</f>
        <v>94365.34</v>
      </c>
      <c r="G38" s="26">
        <f>SUM(G2+G3)</f>
        <v>28608</v>
      </c>
      <c r="H38" s="26">
        <f>SUM(H2+H3+H15+H17+H35)</f>
        <v>41368.81</v>
      </c>
      <c r="I38" s="26">
        <f>SUM(I2+I3+I15+I17+I35)</f>
        <v>41368.81</v>
      </c>
      <c r="J38" s="26">
        <f>SUM(J2+J3)</f>
        <v>32871</v>
      </c>
      <c r="K38" s="26"/>
      <c r="L38" s="15"/>
    </row>
    <row r="39" spans="1:12" x14ac:dyDescent="0.25">
      <c r="A39" s="7" t="s">
        <v>46</v>
      </c>
      <c r="B39" s="8">
        <v>20.71</v>
      </c>
      <c r="C39" s="8">
        <v>54.11</v>
      </c>
      <c r="D39" s="8">
        <v>20.88</v>
      </c>
      <c r="E39" s="8"/>
      <c r="F39" s="13">
        <f>'[2]=P&amp;L 2023-24'!Q56</f>
        <v>26.45</v>
      </c>
      <c r="G39" s="27"/>
      <c r="H39" s="15">
        <f>'[1]P&amp;L 2024-25'!S78</f>
        <v>105.33</v>
      </c>
      <c r="I39" s="15">
        <v>105.33</v>
      </c>
      <c r="J39" s="15"/>
      <c r="K39" s="15"/>
      <c r="L39" s="15"/>
    </row>
    <row r="40" spans="1:12" x14ac:dyDescent="0.25">
      <c r="A40" s="28"/>
      <c r="B40" s="29"/>
      <c r="C40" s="29"/>
      <c r="D40" s="29"/>
      <c r="E40" s="29"/>
      <c r="F40" s="29">
        <f>SUM(F38+F39)</f>
        <v>94391.79</v>
      </c>
      <c r="G40" s="15"/>
      <c r="H40" s="29">
        <f>SUM(H38+H39)</f>
        <v>41474.14</v>
      </c>
      <c r="I40" s="29">
        <f>SUM(I38+I39)</f>
        <v>41474.14</v>
      </c>
      <c r="J40" s="15"/>
      <c r="K40" s="29"/>
      <c r="L40" s="15"/>
    </row>
    <row r="41" spans="1:12" ht="60" x14ac:dyDescent="0.25">
      <c r="A41" s="1" t="s">
        <v>47</v>
      </c>
      <c r="B41" s="2" t="s">
        <v>1</v>
      </c>
      <c r="C41" s="2" t="s">
        <v>2</v>
      </c>
      <c r="D41" s="2" t="s">
        <v>3</v>
      </c>
      <c r="E41" s="3" t="s">
        <v>4</v>
      </c>
      <c r="F41" s="4" t="s">
        <v>5</v>
      </c>
      <c r="G41" s="3" t="s">
        <v>6</v>
      </c>
      <c r="H41" s="30" t="s">
        <v>7</v>
      </c>
      <c r="I41" s="4" t="s">
        <v>8</v>
      </c>
      <c r="J41" s="3" t="s">
        <v>9</v>
      </c>
      <c r="K41" s="5"/>
      <c r="L41" s="6"/>
    </row>
    <row r="42" spans="1:12" x14ac:dyDescent="0.25">
      <c r="A42" s="16" t="s">
        <v>48</v>
      </c>
      <c r="B42" s="8"/>
      <c r="C42" s="8"/>
      <c r="D42" s="8"/>
      <c r="E42" s="15"/>
      <c r="F42" s="14"/>
      <c r="G42" s="9"/>
      <c r="H42" s="15"/>
      <c r="I42" s="15"/>
      <c r="J42" s="15"/>
      <c r="K42" s="15"/>
      <c r="L42" s="15"/>
    </row>
    <row r="43" spans="1:12" x14ac:dyDescent="0.25">
      <c r="A43" s="7" t="s">
        <v>49</v>
      </c>
      <c r="B43" s="8">
        <v>510.17</v>
      </c>
      <c r="C43" s="8">
        <f>49.99+41.66+130</f>
        <v>221.65</v>
      </c>
      <c r="D43" s="8">
        <v>94.990000000000009</v>
      </c>
      <c r="E43" s="8">
        <v>135</v>
      </c>
      <c r="F43" s="31">
        <v>129.88999999999999</v>
      </c>
      <c r="G43" s="9">
        <v>180</v>
      </c>
      <c r="H43" s="15">
        <f>'[1]P&amp;L 2024-25'!S83</f>
        <v>129.89000000000001</v>
      </c>
      <c r="I43" s="15">
        <v>129.88999999999999</v>
      </c>
      <c r="J43" s="32">
        <v>181</v>
      </c>
      <c r="K43" s="15"/>
      <c r="L43" s="8"/>
    </row>
    <row r="44" spans="1:12" x14ac:dyDescent="0.25">
      <c r="A44" s="7" t="s">
        <v>50</v>
      </c>
      <c r="B44" s="8"/>
      <c r="C44" s="8">
        <v>35</v>
      </c>
      <c r="D44" s="8">
        <v>0</v>
      </c>
      <c r="E44" s="8">
        <v>35</v>
      </c>
      <c r="F44" s="31">
        <v>35</v>
      </c>
      <c r="G44" s="9">
        <v>37</v>
      </c>
      <c r="H44" s="33">
        <f>'[1]P&amp;L 2024-25'!S84</f>
        <v>35</v>
      </c>
      <c r="I44" s="33">
        <v>35</v>
      </c>
      <c r="J44" s="32">
        <v>37</v>
      </c>
      <c r="K44" s="15"/>
      <c r="L44" s="15"/>
    </row>
    <row r="45" spans="1:12" x14ac:dyDescent="0.25">
      <c r="A45" s="7" t="s">
        <v>51</v>
      </c>
      <c r="B45" s="8">
        <v>205.08</v>
      </c>
      <c r="C45" s="8"/>
      <c r="D45" s="8">
        <v>175.75</v>
      </c>
      <c r="E45" s="8">
        <v>227</v>
      </c>
      <c r="F45" s="31">
        <v>128.30000000000001</v>
      </c>
      <c r="G45" s="33">
        <v>150</v>
      </c>
      <c r="H45" s="33">
        <f>'[1]P&amp;L 2024-25'!S85</f>
        <v>41.31</v>
      </c>
      <c r="I45" s="33">
        <v>41.31</v>
      </c>
      <c r="J45" s="32">
        <v>50</v>
      </c>
      <c r="K45" s="15"/>
      <c r="L45" s="8"/>
    </row>
    <row r="46" spans="1:12" x14ac:dyDescent="0.25">
      <c r="A46" s="7" t="s">
        <v>52</v>
      </c>
      <c r="B46" s="8">
        <v>360</v>
      </c>
      <c r="C46" s="8">
        <f>180+180+180</f>
        <v>540</v>
      </c>
      <c r="D46" s="8">
        <v>168.99</v>
      </c>
      <c r="E46" s="8">
        <v>360</v>
      </c>
      <c r="F46" s="31">
        <v>360</v>
      </c>
      <c r="G46" s="33">
        <v>360</v>
      </c>
      <c r="H46" s="33">
        <f>'[1]P&amp;L 2024-25'!S86</f>
        <v>360</v>
      </c>
      <c r="I46" s="33">
        <v>360</v>
      </c>
      <c r="J46" s="32">
        <v>360</v>
      </c>
      <c r="K46" s="32"/>
      <c r="L46" s="8"/>
    </row>
    <row r="47" spans="1:12" x14ac:dyDescent="0.25">
      <c r="A47" s="7" t="s">
        <v>53</v>
      </c>
      <c r="B47" s="8">
        <v>538.64</v>
      </c>
      <c r="C47" s="8"/>
      <c r="D47" s="8">
        <v>19.98</v>
      </c>
      <c r="E47" s="8">
        <v>24</v>
      </c>
      <c r="F47" s="31">
        <v>24</v>
      </c>
      <c r="G47" s="9">
        <v>26</v>
      </c>
      <c r="H47" s="33">
        <f>'[1]P&amp;L 2024-25'!S88</f>
        <v>599.96</v>
      </c>
      <c r="I47" s="33">
        <v>599.96</v>
      </c>
      <c r="J47" s="32">
        <v>200</v>
      </c>
      <c r="K47" s="32"/>
      <c r="L47" s="8"/>
    </row>
    <row r="48" spans="1:12" x14ac:dyDescent="0.25">
      <c r="A48" s="7" t="s">
        <v>54</v>
      </c>
      <c r="B48" s="8"/>
      <c r="C48" s="8"/>
      <c r="D48" s="8"/>
      <c r="E48" s="8">
        <v>200</v>
      </c>
      <c r="F48" s="31">
        <v>166.55</v>
      </c>
      <c r="G48" s="33">
        <v>200</v>
      </c>
      <c r="H48" s="34">
        <f>'[1]P&amp;L 2024-25'!S91</f>
        <v>163.24</v>
      </c>
      <c r="I48" s="34">
        <v>163.24</v>
      </c>
      <c r="J48" s="35">
        <v>145</v>
      </c>
      <c r="K48" s="35"/>
      <c r="L48" s="8"/>
    </row>
    <row r="49" spans="1:12" x14ac:dyDescent="0.25">
      <c r="A49" s="7" t="s">
        <v>55</v>
      </c>
      <c r="B49" s="8"/>
      <c r="C49" s="8"/>
      <c r="D49" s="8"/>
      <c r="E49" s="8"/>
      <c r="F49" s="13"/>
      <c r="G49" s="33"/>
      <c r="H49" s="15"/>
      <c r="I49" s="15"/>
      <c r="J49" s="22"/>
      <c r="K49" s="15"/>
      <c r="L49" s="15"/>
    </row>
    <row r="50" spans="1:12" x14ac:dyDescent="0.25">
      <c r="A50" s="36" t="s">
        <v>56</v>
      </c>
      <c r="B50" s="8"/>
      <c r="C50" s="8"/>
      <c r="D50" s="8"/>
      <c r="E50" s="20">
        <f>SUM(E43:E49)</f>
        <v>981</v>
      </c>
      <c r="F50" s="20">
        <f>SUM(F43:F49)</f>
        <v>843.74</v>
      </c>
      <c r="G50" s="20">
        <f>SUM(G43:G49)</f>
        <v>953</v>
      </c>
      <c r="H50" s="20">
        <f>SUM(H43:H49)</f>
        <v>1329.4</v>
      </c>
      <c r="I50" s="20">
        <f>SUM(I43:I49)</f>
        <v>1329.4</v>
      </c>
      <c r="J50" s="20">
        <f>SUM(J43:J48)</f>
        <v>973</v>
      </c>
      <c r="K50" s="20"/>
      <c r="L50" s="15"/>
    </row>
    <row r="51" spans="1:12" x14ac:dyDescent="0.25">
      <c r="A51" s="16" t="s">
        <v>57</v>
      </c>
      <c r="B51" s="8"/>
      <c r="C51" s="8"/>
      <c r="D51" s="8"/>
      <c r="E51" s="8"/>
      <c r="F51" s="13"/>
      <c r="G51" s="9"/>
      <c r="H51" s="15"/>
      <c r="I51" s="15"/>
      <c r="J51" s="15"/>
      <c r="K51" s="15"/>
      <c r="L51" s="15"/>
    </row>
    <row r="52" spans="1:12" x14ac:dyDescent="0.25">
      <c r="A52" s="37" t="s">
        <v>58</v>
      </c>
      <c r="B52" s="8">
        <f>584.61+1000+5743.38</f>
        <v>7327.99</v>
      </c>
      <c r="C52" s="8">
        <f>4538.88+2208.12</f>
        <v>6747</v>
      </c>
      <c r="D52" s="8">
        <f>3206.1+2885.32+1386.04</f>
        <v>7477.46</v>
      </c>
      <c r="E52" s="8">
        <v>13500</v>
      </c>
      <c r="F52" s="13">
        <v>12866.28</v>
      </c>
      <c r="G52" s="34">
        <v>13250</v>
      </c>
      <c r="H52" s="34">
        <f>'[1]P&amp;L 2024-25'!S93</f>
        <v>12429.189999999999</v>
      </c>
      <c r="I52" s="8">
        <v>12429.19</v>
      </c>
      <c r="J52" s="38">
        <v>13000</v>
      </c>
      <c r="K52" s="32"/>
      <c r="L52" s="8"/>
    </row>
    <row r="53" spans="1:12" x14ac:dyDescent="0.25">
      <c r="A53" s="16" t="s">
        <v>59</v>
      </c>
      <c r="B53" s="8"/>
      <c r="C53" s="8"/>
      <c r="D53" s="8"/>
      <c r="E53" s="8"/>
      <c r="F53" s="13"/>
      <c r="G53" s="9"/>
      <c r="H53" s="15"/>
      <c r="I53" s="15"/>
      <c r="J53" s="15"/>
      <c r="K53" s="15"/>
      <c r="L53" s="15"/>
    </row>
    <row r="54" spans="1:12" x14ac:dyDescent="0.25">
      <c r="A54" s="7" t="s">
        <v>60</v>
      </c>
      <c r="B54" s="8">
        <v>855.28</v>
      </c>
      <c r="C54" s="8">
        <v>992.49</v>
      </c>
      <c r="D54" s="8">
        <v>66.56</v>
      </c>
      <c r="E54" s="8">
        <v>250</v>
      </c>
      <c r="F54" s="13">
        <v>129.38</v>
      </c>
      <c r="G54" s="33">
        <v>272</v>
      </c>
      <c r="H54" s="33">
        <f>'[1]P&amp;L 2024-25'!S95</f>
        <v>405.48</v>
      </c>
      <c r="I54" s="8">
        <v>405.48</v>
      </c>
      <c r="J54" s="32">
        <v>300</v>
      </c>
      <c r="K54" s="32"/>
      <c r="L54" s="8"/>
    </row>
    <row r="55" spans="1:12" x14ac:dyDescent="0.25">
      <c r="A55" s="7" t="s">
        <v>61</v>
      </c>
      <c r="B55" s="8">
        <v>1643</v>
      </c>
      <c r="C55" s="8">
        <f>875+875</f>
        <v>1750</v>
      </c>
      <c r="D55" s="8">
        <v>1870</v>
      </c>
      <c r="E55" s="8">
        <v>3300</v>
      </c>
      <c r="F55" s="8">
        <v>3450</v>
      </c>
      <c r="G55" s="33">
        <v>3500</v>
      </c>
      <c r="H55" s="33">
        <f>'[1]P&amp;L 2024-25'!S96</f>
        <v>3500</v>
      </c>
      <c r="I55" s="8">
        <v>3500</v>
      </c>
      <c r="J55" s="32">
        <v>3500</v>
      </c>
      <c r="K55" s="32"/>
      <c r="L55" s="8"/>
    </row>
    <row r="56" spans="1:12" x14ac:dyDescent="0.25">
      <c r="A56" s="39" t="s">
        <v>62</v>
      </c>
      <c r="B56" s="2"/>
      <c r="C56" s="2"/>
      <c r="D56" s="2"/>
      <c r="E56" s="6"/>
      <c r="F56" s="40">
        <v>85</v>
      </c>
      <c r="G56" s="33">
        <v>95</v>
      </c>
      <c r="H56" s="33">
        <f>'[1]P&amp;L 2024-25'!S97</f>
        <v>95</v>
      </c>
      <c r="I56" s="8">
        <v>95</v>
      </c>
      <c r="J56" s="32">
        <v>105</v>
      </c>
      <c r="K56" s="15"/>
      <c r="L56" s="8"/>
    </row>
    <row r="57" spans="1:12" x14ac:dyDescent="0.25">
      <c r="A57" s="7" t="s">
        <v>63</v>
      </c>
      <c r="B57" s="8"/>
      <c r="C57" s="8"/>
      <c r="D57" s="8"/>
      <c r="E57" s="8">
        <v>2000</v>
      </c>
      <c r="F57" s="13">
        <v>18.32</v>
      </c>
      <c r="G57" s="33">
        <v>2000</v>
      </c>
      <c r="H57" s="33">
        <f>'[1]P&amp;L 2024-25'!S98</f>
        <v>4089</v>
      </c>
      <c r="I57" s="8">
        <v>4089</v>
      </c>
      <c r="J57" s="32">
        <v>2000</v>
      </c>
      <c r="K57" s="15"/>
      <c r="L57" s="8"/>
    </row>
    <row r="58" spans="1:12" x14ac:dyDescent="0.25">
      <c r="A58" s="17" t="s">
        <v>64</v>
      </c>
      <c r="B58" s="8"/>
      <c r="C58" s="8"/>
      <c r="D58" s="8"/>
      <c r="E58" s="8">
        <v>100</v>
      </c>
      <c r="F58" s="40">
        <f>'[2]Payments 2023-24'!F90</f>
        <v>40.07</v>
      </c>
      <c r="G58" s="33">
        <v>45</v>
      </c>
      <c r="H58" s="15">
        <f>'[1]P&amp;L 2024-25'!S103</f>
        <v>68.48</v>
      </c>
      <c r="I58" s="8">
        <v>68.48</v>
      </c>
      <c r="J58" s="32">
        <v>95</v>
      </c>
      <c r="K58" s="15"/>
      <c r="L58" s="8"/>
    </row>
    <row r="59" spans="1:12" x14ac:dyDescent="0.25">
      <c r="A59" s="7" t="s">
        <v>65</v>
      </c>
      <c r="B59" s="8"/>
      <c r="C59" s="8"/>
      <c r="D59" s="8"/>
      <c r="E59" s="8">
        <v>500</v>
      </c>
      <c r="F59" s="13">
        <v>116.43</v>
      </c>
      <c r="G59" s="33">
        <v>500</v>
      </c>
      <c r="H59" s="33">
        <f>'[1]P&amp;L 2024-25'!S105</f>
        <v>61.97</v>
      </c>
      <c r="I59" s="8">
        <v>61.97</v>
      </c>
      <c r="J59" s="32">
        <v>500</v>
      </c>
      <c r="K59" s="15"/>
      <c r="L59" s="8"/>
    </row>
    <row r="60" spans="1:12" x14ac:dyDescent="0.25">
      <c r="A60" s="36" t="s">
        <v>66</v>
      </c>
      <c r="B60" s="8"/>
      <c r="C60" s="8"/>
      <c r="D60" s="8"/>
      <c r="E60" s="20">
        <f t="shared" ref="E60:K60" si="0">SUM(E54:E59)</f>
        <v>6150</v>
      </c>
      <c r="F60" s="20">
        <f t="shared" si="0"/>
        <v>3839.2000000000003</v>
      </c>
      <c r="G60" s="20">
        <f t="shared" si="0"/>
        <v>6412</v>
      </c>
      <c r="H60" s="20">
        <f t="shared" si="0"/>
        <v>8219.9299999999985</v>
      </c>
      <c r="I60" s="20">
        <f t="shared" si="0"/>
        <v>8219.9299999999985</v>
      </c>
      <c r="J60" s="20">
        <f t="shared" si="0"/>
        <v>6500</v>
      </c>
      <c r="K60" s="20"/>
      <c r="L60" s="15"/>
    </row>
    <row r="61" spans="1:12" x14ac:dyDescent="0.25">
      <c r="A61" s="16" t="s">
        <v>67</v>
      </c>
      <c r="B61" s="8"/>
      <c r="C61" s="8"/>
      <c r="D61" s="8"/>
      <c r="E61" s="15"/>
      <c r="F61" s="13"/>
      <c r="G61" s="15"/>
      <c r="H61" s="15"/>
      <c r="I61" s="15"/>
      <c r="J61" s="15"/>
      <c r="K61" s="15"/>
      <c r="L61" s="15"/>
    </row>
    <row r="62" spans="1:12" x14ac:dyDescent="0.25">
      <c r="A62" s="7" t="s">
        <v>68</v>
      </c>
      <c r="B62" s="8">
        <v>272.49</v>
      </c>
      <c r="C62" s="8"/>
      <c r="D62" s="8">
        <v>147.74</v>
      </c>
      <c r="E62" s="8">
        <v>173</v>
      </c>
      <c r="F62" s="7">
        <v>172.36</v>
      </c>
      <c r="G62" s="33">
        <v>170</v>
      </c>
      <c r="H62" s="33">
        <f>'[1]P&amp;L 2024-25'!S107</f>
        <v>169.96</v>
      </c>
      <c r="I62" s="8">
        <v>169.96</v>
      </c>
      <c r="J62" s="32">
        <v>180</v>
      </c>
      <c r="K62" s="15"/>
      <c r="L62" s="8"/>
    </row>
    <row r="63" spans="1:12" x14ac:dyDescent="0.25">
      <c r="A63" s="16" t="s">
        <v>69</v>
      </c>
      <c r="B63" s="8"/>
      <c r="C63" s="8"/>
      <c r="D63" s="8"/>
      <c r="E63" s="15"/>
      <c r="F63" s="13"/>
      <c r="G63" s="15"/>
      <c r="H63" s="15"/>
      <c r="I63" s="15"/>
      <c r="J63" s="41"/>
      <c r="K63" s="15"/>
      <c r="L63" s="15"/>
    </row>
    <row r="64" spans="1:12" x14ac:dyDescent="0.25">
      <c r="A64" s="7" t="s">
        <v>70</v>
      </c>
      <c r="B64" s="8">
        <v>200</v>
      </c>
      <c r="C64" s="8">
        <v>165</v>
      </c>
      <c r="D64" s="8">
        <v>0</v>
      </c>
      <c r="E64" s="8">
        <v>125</v>
      </c>
      <c r="F64" s="31">
        <v>135</v>
      </c>
      <c r="G64" s="33">
        <v>170</v>
      </c>
      <c r="H64" s="33">
        <f>'[1]P&amp;L 2024-25'!S109</f>
        <v>90</v>
      </c>
      <c r="I64" s="8">
        <v>90</v>
      </c>
      <c r="J64" s="32">
        <v>100</v>
      </c>
      <c r="K64" s="15"/>
      <c r="L64" s="8"/>
    </row>
    <row r="65" spans="1:12" x14ac:dyDescent="0.25">
      <c r="A65" s="16" t="s">
        <v>15</v>
      </c>
      <c r="B65" s="8"/>
      <c r="C65" s="8"/>
      <c r="D65" s="8"/>
      <c r="E65" s="15"/>
      <c r="F65" s="13"/>
      <c r="G65" s="42"/>
      <c r="H65" s="15"/>
      <c r="I65" s="15"/>
      <c r="J65" s="41"/>
      <c r="K65" s="15"/>
      <c r="L65" s="15"/>
    </row>
    <row r="66" spans="1:12" x14ac:dyDescent="0.25">
      <c r="A66" s="7" t="s">
        <v>71</v>
      </c>
      <c r="B66" s="8">
        <v>0</v>
      </c>
      <c r="C66" s="8">
        <v>50</v>
      </c>
      <c r="D66" s="8">
        <v>50</v>
      </c>
      <c r="E66" s="8">
        <v>50</v>
      </c>
      <c r="F66" s="31">
        <v>50</v>
      </c>
      <c r="G66" s="33">
        <v>50</v>
      </c>
      <c r="H66" s="33">
        <f>'[1]P&amp;L 2024-25'!S111</f>
        <v>50</v>
      </c>
      <c r="I66" s="8">
        <v>50</v>
      </c>
      <c r="J66" s="32">
        <v>50</v>
      </c>
      <c r="K66" s="15"/>
      <c r="L66" s="8"/>
    </row>
    <row r="67" spans="1:12" x14ac:dyDescent="0.25">
      <c r="A67" s="7" t="s">
        <v>26</v>
      </c>
      <c r="B67" s="8">
        <v>3300</v>
      </c>
      <c r="C67" s="8">
        <v>3300</v>
      </c>
      <c r="D67" s="8">
        <v>3300</v>
      </c>
      <c r="E67" s="8"/>
      <c r="F67" s="31">
        <v>13200</v>
      </c>
      <c r="G67" s="27"/>
      <c r="H67" s="33">
        <f>'[1]P&amp;L 2024-25'!S112</f>
        <v>11000</v>
      </c>
      <c r="I67" s="8">
        <v>11000</v>
      </c>
      <c r="J67" s="15"/>
      <c r="K67" s="15"/>
      <c r="L67" s="15"/>
    </row>
    <row r="68" spans="1:12" x14ac:dyDescent="0.25">
      <c r="A68" s="36" t="s">
        <v>72</v>
      </c>
      <c r="B68" s="8"/>
      <c r="C68" s="8"/>
      <c r="D68" s="8"/>
      <c r="E68" s="20">
        <f t="shared" ref="E68:K68" si="1">SUM(E66:E67)</f>
        <v>50</v>
      </c>
      <c r="F68" s="20">
        <f t="shared" si="1"/>
        <v>13250</v>
      </c>
      <c r="G68" s="20">
        <f t="shared" si="1"/>
        <v>50</v>
      </c>
      <c r="H68" s="20">
        <f t="shared" si="1"/>
        <v>11050</v>
      </c>
      <c r="I68" s="20">
        <f t="shared" si="1"/>
        <v>11050</v>
      </c>
      <c r="J68" s="20">
        <f t="shared" si="1"/>
        <v>50</v>
      </c>
      <c r="K68" s="20"/>
      <c r="L68" s="15"/>
    </row>
    <row r="69" spans="1:12" x14ac:dyDescent="0.25">
      <c r="A69" s="16" t="s">
        <v>25</v>
      </c>
      <c r="B69" s="8"/>
      <c r="C69" s="8"/>
      <c r="D69" s="8"/>
      <c r="E69" s="15"/>
      <c r="F69" s="13"/>
      <c r="H69" s="15"/>
      <c r="I69" s="15"/>
      <c r="J69" s="15"/>
      <c r="K69" s="15"/>
      <c r="L69" s="15"/>
    </row>
    <row r="70" spans="1:12" x14ac:dyDescent="0.25">
      <c r="A70" s="7" t="s">
        <v>73</v>
      </c>
      <c r="B70" s="8"/>
      <c r="C70" s="8">
        <f>16.67+54.85+35</f>
        <v>106.52000000000001</v>
      </c>
      <c r="D70" s="8">
        <v>45.2</v>
      </c>
      <c r="E70" s="8">
        <v>50</v>
      </c>
      <c r="F70" s="8">
        <v>109.75</v>
      </c>
      <c r="G70" s="33">
        <v>120</v>
      </c>
      <c r="H70" s="33">
        <f>'[1]P&amp;L 2024-25'!S115</f>
        <v>50.66</v>
      </c>
      <c r="I70" s="8">
        <v>50.66</v>
      </c>
      <c r="J70" s="32">
        <v>65</v>
      </c>
      <c r="K70" s="15"/>
      <c r="L70" s="8"/>
    </row>
    <row r="71" spans="1:12" x14ac:dyDescent="0.25">
      <c r="A71" s="7" t="s">
        <v>74</v>
      </c>
      <c r="B71" s="8">
        <v>225</v>
      </c>
      <c r="C71" s="8">
        <f>125+200</f>
        <v>325</v>
      </c>
      <c r="D71" s="8">
        <v>325</v>
      </c>
      <c r="E71" s="8">
        <v>500</v>
      </c>
      <c r="F71" s="8">
        <v>440</v>
      </c>
      <c r="G71" s="33">
        <v>500</v>
      </c>
      <c r="H71" s="33">
        <f>'[1]P&amp;L 2024-25'!S116</f>
        <v>555</v>
      </c>
      <c r="I71" s="8">
        <v>555</v>
      </c>
      <c r="J71" s="32">
        <v>575</v>
      </c>
      <c r="K71" s="15"/>
      <c r="L71" s="8"/>
    </row>
    <row r="72" spans="1:12" x14ac:dyDescent="0.25">
      <c r="A72" s="7" t="s">
        <v>75</v>
      </c>
      <c r="B72" s="8"/>
      <c r="C72" s="8">
        <f>1+2083+146.6+110+130.65+274.31+119.87</f>
        <v>2865.43</v>
      </c>
      <c r="D72" s="8">
        <v>52</v>
      </c>
      <c r="E72" s="8">
        <v>350</v>
      </c>
      <c r="F72" s="31">
        <f>'[1]P&amp;L 2024-25'!E117</f>
        <v>113.9</v>
      </c>
      <c r="G72" s="33">
        <v>120</v>
      </c>
      <c r="H72" s="33">
        <f>'[1]P&amp;L 2024-25'!S117</f>
        <v>344.4</v>
      </c>
      <c r="I72" s="8">
        <v>344.4</v>
      </c>
      <c r="J72" s="32">
        <v>400</v>
      </c>
      <c r="K72" s="15"/>
      <c r="L72" s="8"/>
    </row>
    <row r="73" spans="1:12" x14ac:dyDescent="0.25">
      <c r="A73" s="7" t="s">
        <v>76</v>
      </c>
      <c r="B73" s="8">
        <v>622.92999999999995</v>
      </c>
      <c r="C73" s="8">
        <v>593.95000000000005</v>
      </c>
      <c r="D73" s="8">
        <v>616.84</v>
      </c>
      <c r="E73" s="8">
        <v>475</v>
      </c>
      <c r="F73" s="31">
        <v>493.5</v>
      </c>
      <c r="G73" s="33">
        <v>520</v>
      </c>
      <c r="H73" s="15">
        <f>'[1]P&amp;L 2024-25'!S119</f>
        <v>514.69000000000005</v>
      </c>
      <c r="I73" s="8">
        <v>514.69000000000005</v>
      </c>
      <c r="J73" s="32">
        <v>530</v>
      </c>
      <c r="K73" s="15"/>
      <c r="L73" s="8"/>
    </row>
    <row r="74" spans="1:12" x14ac:dyDescent="0.25">
      <c r="A74" s="7" t="s">
        <v>77</v>
      </c>
      <c r="B74" s="8">
        <v>36.54</v>
      </c>
      <c r="C74" s="8">
        <f>36.6+87.84+43.92</f>
        <v>168.36</v>
      </c>
      <c r="D74" s="8">
        <v>73.680000000000007</v>
      </c>
      <c r="E74" s="8">
        <v>100</v>
      </c>
      <c r="F74" s="31">
        <v>71.72</v>
      </c>
      <c r="G74" s="33">
        <v>100</v>
      </c>
      <c r="H74" s="33">
        <f>'[1]P&amp;L 2024-25'!S120</f>
        <v>92.34</v>
      </c>
      <c r="I74" s="8">
        <v>92.34</v>
      </c>
      <c r="J74" s="32">
        <v>105</v>
      </c>
      <c r="K74" s="15"/>
      <c r="L74" s="8"/>
    </row>
    <row r="75" spans="1:12" ht="60" x14ac:dyDescent="0.25">
      <c r="A75" s="1" t="s">
        <v>78</v>
      </c>
      <c r="B75" s="2" t="s">
        <v>1</v>
      </c>
      <c r="C75" s="2" t="s">
        <v>2</v>
      </c>
      <c r="D75" s="2" t="s">
        <v>3</v>
      </c>
      <c r="E75" s="3" t="s">
        <v>4</v>
      </c>
      <c r="F75" s="4" t="s">
        <v>5</v>
      </c>
      <c r="G75" s="3" t="s">
        <v>6</v>
      </c>
      <c r="H75" s="30" t="s">
        <v>7</v>
      </c>
      <c r="I75" s="4" t="s">
        <v>8</v>
      </c>
      <c r="J75" s="3" t="s">
        <v>9</v>
      </c>
      <c r="K75" s="5"/>
      <c r="L75" s="6"/>
    </row>
    <row r="76" spans="1:12" x14ac:dyDescent="0.25">
      <c r="A76" s="7" t="s">
        <v>79</v>
      </c>
      <c r="B76" s="8">
        <v>200</v>
      </c>
      <c r="C76" s="8"/>
      <c r="D76" s="8">
        <v>100</v>
      </c>
      <c r="E76" s="8">
        <v>100</v>
      </c>
      <c r="F76" s="31">
        <v>100</v>
      </c>
      <c r="G76" s="33">
        <v>100</v>
      </c>
      <c r="H76" s="33">
        <f>'[1]P&amp;L 2024-25'!S121</f>
        <v>100</v>
      </c>
      <c r="I76" s="8">
        <v>100</v>
      </c>
      <c r="J76" s="32">
        <v>100</v>
      </c>
      <c r="K76" s="15"/>
      <c r="L76" s="8"/>
    </row>
    <row r="77" spans="1:12" x14ac:dyDescent="0.25">
      <c r="A77" s="7" t="s">
        <v>80</v>
      </c>
      <c r="B77" s="8"/>
      <c r="C77" s="8"/>
      <c r="D77" s="8"/>
      <c r="E77" s="8">
        <v>30</v>
      </c>
      <c r="F77" s="13">
        <v>19.989999999999998</v>
      </c>
      <c r="G77" s="33">
        <v>25</v>
      </c>
      <c r="H77" s="15">
        <f>'[1]P&amp;L 2024-25'!M123</f>
        <v>29.99</v>
      </c>
      <c r="I77" s="8">
        <v>29.99</v>
      </c>
      <c r="J77" s="32">
        <v>30</v>
      </c>
      <c r="K77" s="15"/>
      <c r="L77" s="8"/>
    </row>
    <row r="78" spans="1:12" x14ac:dyDescent="0.25">
      <c r="A78" s="7" t="s">
        <v>81</v>
      </c>
      <c r="B78" s="8"/>
      <c r="C78" s="8"/>
      <c r="D78" s="8"/>
      <c r="E78" s="8"/>
      <c r="F78" s="8">
        <v>21</v>
      </c>
      <c r="G78" s="15"/>
      <c r="H78" s="15"/>
      <c r="I78" s="15"/>
      <c r="J78" s="15"/>
      <c r="K78" s="15"/>
      <c r="L78" s="15"/>
    </row>
    <row r="79" spans="1:12" x14ac:dyDescent="0.25">
      <c r="A79" s="7" t="s">
        <v>82</v>
      </c>
      <c r="B79" s="8"/>
      <c r="C79" s="8"/>
      <c r="D79" s="8"/>
      <c r="E79" s="8">
        <v>40</v>
      </c>
      <c r="F79" s="8">
        <v>40</v>
      </c>
      <c r="G79" s="33">
        <v>45</v>
      </c>
      <c r="H79" s="15"/>
      <c r="I79" s="8"/>
      <c r="J79" s="32">
        <v>50</v>
      </c>
      <c r="K79" s="15"/>
      <c r="L79" s="8"/>
    </row>
    <row r="80" spans="1:12" x14ac:dyDescent="0.25">
      <c r="A80" s="43" t="s">
        <v>83</v>
      </c>
      <c r="B80" s="8"/>
      <c r="C80" s="8"/>
      <c r="D80" s="8"/>
      <c r="E80" s="8">
        <v>450</v>
      </c>
      <c r="F80" s="8">
        <v>771.44</v>
      </c>
      <c r="G80" s="33">
        <v>500</v>
      </c>
      <c r="H80" s="15"/>
      <c r="I80" s="8"/>
      <c r="J80" s="32">
        <v>300</v>
      </c>
      <c r="K80" s="15"/>
      <c r="L80" s="8"/>
    </row>
    <row r="81" spans="1:12" x14ac:dyDescent="0.25">
      <c r="A81" s="43" t="s">
        <v>84</v>
      </c>
      <c r="B81" s="8"/>
      <c r="C81" s="8"/>
      <c r="D81" s="8"/>
      <c r="E81" s="8"/>
      <c r="F81" s="13">
        <v>32757.37</v>
      </c>
      <c r="G81" s="15"/>
      <c r="H81" s="15"/>
      <c r="I81" s="15"/>
      <c r="J81" s="41"/>
      <c r="K81" s="15"/>
      <c r="L81" s="15"/>
    </row>
    <row r="82" spans="1:12" x14ac:dyDescent="0.25">
      <c r="A82" s="43" t="s">
        <v>85</v>
      </c>
      <c r="B82" s="8"/>
      <c r="C82" s="8"/>
      <c r="D82" s="8"/>
      <c r="E82" s="8"/>
      <c r="F82" s="8">
        <v>120</v>
      </c>
      <c r="G82" s="33">
        <v>150</v>
      </c>
      <c r="H82" s="33">
        <f>'[1]P&amp;L 2024-25'!O134</f>
        <v>40</v>
      </c>
      <c r="I82" s="8">
        <v>40</v>
      </c>
      <c r="J82" s="32">
        <v>160</v>
      </c>
      <c r="K82" s="15"/>
      <c r="L82" s="8"/>
    </row>
    <row r="83" spans="1:12" x14ac:dyDescent="0.25">
      <c r="A83" s="17" t="s">
        <v>86</v>
      </c>
      <c r="B83" s="8"/>
      <c r="C83" s="8"/>
      <c r="D83" s="8"/>
      <c r="E83" s="8"/>
      <c r="F83" s="8">
        <v>13.4</v>
      </c>
      <c r="G83" s="15"/>
      <c r="H83" s="15"/>
      <c r="I83" s="15"/>
      <c r="J83" s="15"/>
      <c r="K83" s="15"/>
      <c r="L83" s="15"/>
    </row>
    <row r="84" spans="1:12" x14ac:dyDescent="0.25">
      <c r="A84" s="17" t="s">
        <v>87</v>
      </c>
      <c r="B84" s="8"/>
      <c r="C84" s="8"/>
      <c r="D84" s="8"/>
      <c r="E84" s="8"/>
      <c r="F84" s="8">
        <v>37194.47</v>
      </c>
      <c r="G84" s="15"/>
      <c r="H84" s="15"/>
      <c r="I84" s="15"/>
      <c r="J84" s="15"/>
      <c r="K84" s="15"/>
      <c r="L84" s="15"/>
    </row>
    <row r="85" spans="1:12" x14ac:dyDescent="0.25">
      <c r="A85" s="17" t="s">
        <v>88</v>
      </c>
      <c r="B85" s="8"/>
      <c r="C85" s="8"/>
      <c r="D85" s="8"/>
      <c r="E85" s="8"/>
      <c r="F85" s="8">
        <v>41.07</v>
      </c>
      <c r="G85" s="15"/>
      <c r="H85" s="15"/>
      <c r="I85" s="15"/>
      <c r="J85" s="15"/>
      <c r="K85" s="15"/>
      <c r="L85" s="15"/>
    </row>
    <row r="86" spans="1:12" x14ac:dyDescent="0.25">
      <c r="A86" s="17" t="s">
        <v>89</v>
      </c>
      <c r="B86" s="8"/>
      <c r="C86" s="8"/>
      <c r="D86" s="8"/>
      <c r="E86" s="8"/>
      <c r="F86" s="8">
        <v>12.49</v>
      </c>
      <c r="G86" s="15"/>
      <c r="H86" s="15"/>
      <c r="I86" s="15"/>
      <c r="J86" s="15"/>
      <c r="K86" s="15"/>
      <c r="L86" s="15"/>
    </row>
    <row r="87" spans="1:12" x14ac:dyDescent="0.25">
      <c r="A87" s="17" t="s">
        <v>90</v>
      </c>
      <c r="B87" s="8"/>
      <c r="C87" s="8"/>
      <c r="D87" s="8"/>
      <c r="E87" s="8"/>
      <c r="F87" s="8">
        <v>238.5</v>
      </c>
      <c r="G87" s="15"/>
      <c r="H87" s="15"/>
      <c r="I87" s="15"/>
      <c r="J87" s="15"/>
      <c r="K87" s="15"/>
      <c r="L87" s="15"/>
    </row>
    <row r="88" spans="1:12" x14ac:dyDescent="0.25">
      <c r="A88" s="17" t="s">
        <v>91</v>
      </c>
      <c r="B88" s="8"/>
      <c r="C88" s="8"/>
      <c r="D88" s="8"/>
      <c r="E88" s="8"/>
      <c r="F88" s="8">
        <v>883.74</v>
      </c>
      <c r="G88" s="15"/>
      <c r="H88" s="15"/>
      <c r="I88" s="15"/>
      <c r="J88" s="15"/>
      <c r="K88" s="15"/>
      <c r="L88" s="15"/>
    </row>
    <row r="89" spans="1:12" x14ac:dyDescent="0.25">
      <c r="A89" s="17" t="s">
        <v>92</v>
      </c>
      <c r="B89" s="8"/>
      <c r="C89" s="8"/>
      <c r="D89" s="8"/>
      <c r="E89" s="8"/>
      <c r="F89" s="8">
        <v>291.58999999999997</v>
      </c>
      <c r="G89" s="15"/>
      <c r="H89" s="15"/>
      <c r="I89" s="15"/>
      <c r="J89" s="15"/>
      <c r="K89" s="15"/>
      <c r="L89" s="15"/>
    </row>
    <row r="90" spans="1:12" x14ac:dyDescent="0.25">
      <c r="A90" s="44" t="s">
        <v>93</v>
      </c>
      <c r="B90" s="8"/>
      <c r="C90" s="8"/>
      <c r="D90" s="8"/>
      <c r="E90" s="8"/>
      <c r="F90" s="8">
        <v>608</v>
      </c>
      <c r="G90" s="15"/>
      <c r="H90" s="15"/>
      <c r="I90" s="15"/>
      <c r="J90" s="15"/>
      <c r="K90" s="15"/>
      <c r="L90" s="15"/>
    </row>
    <row r="91" spans="1:12" x14ac:dyDescent="0.25">
      <c r="A91" s="44" t="s">
        <v>94</v>
      </c>
      <c r="B91" s="8"/>
      <c r="C91" s="8"/>
      <c r="D91" s="8"/>
      <c r="E91" s="8"/>
      <c r="F91" s="8">
        <v>87.45</v>
      </c>
      <c r="G91" s="15"/>
      <c r="H91" s="15"/>
      <c r="I91" s="15"/>
      <c r="J91" s="15"/>
      <c r="K91" s="15"/>
      <c r="L91" s="15"/>
    </row>
    <row r="92" spans="1:12" x14ac:dyDescent="0.25">
      <c r="A92" s="44" t="s">
        <v>95</v>
      </c>
      <c r="B92" s="8"/>
      <c r="C92" s="8"/>
      <c r="D92" s="8"/>
      <c r="E92" s="8"/>
      <c r="F92" s="8">
        <v>1008</v>
      </c>
      <c r="G92" s="15"/>
      <c r="H92" s="15"/>
      <c r="I92" s="15"/>
      <c r="J92" s="15"/>
      <c r="K92" s="15"/>
      <c r="L92" s="15"/>
    </row>
    <row r="93" spans="1:12" x14ac:dyDescent="0.25">
      <c r="A93" s="43" t="s">
        <v>96</v>
      </c>
      <c r="B93" s="8"/>
      <c r="C93" s="8"/>
      <c r="D93" s="8"/>
      <c r="E93" s="8"/>
      <c r="F93" s="8"/>
      <c r="G93" s="15"/>
      <c r="H93" s="15">
        <f>'[1]P&amp;L 2024-25'!H145</f>
        <v>454.16</v>
      </c>
      <c r="I93" s="8">
        <v>454.16</v>
      </c>
      <c r="J93" s="15"/>
      <c r="K93" s="15"/>
      <c r="L93" s="15"/>
    </row>
    <row r="94" spans="1:12" x14ac:dyDescent="0.25">
      <c r="A94" s="43" t="s">
        <v>97</v>
      </c>
      <c r="B94" s="8"/>
      <c r="C94" s="8"/>
      <c r="D94" s="8"/>
      <c r="E94" s="8"/>
      <c r="F94" s="8"/>
      <c r="G94" s="15"/>
      <c r="H94" s="15">
        <f>'[1]P&amp;L 2024-25'!S146</f>
        <v>2015.14</v>
      </c>
      <c r="I94" s="8">
        <v>2015.14</v>
      </c>
      <c r="J94" s="15"/>
      <c r="K94" s="15"/>
      <c r="L94" s="15"/>
    </row>
    <row r="95" spans="1:12" x14ac:dyDescent="0.25">
      <c r="A95" s="43" t="s">
        <v>98</v>
      </c>
      <c r="B95" s="8"/>
      <c r="C95" s="8"/>
      <c r="D95" s="8"/>
      <c r="E95" s="8"/>
      <c r="F95" s="8"/>
      <c r="G95" s="15"/>
      <c r="H95" s="11">
        <f>'[1]Payments 2024-25'!J98</f>
        <v>206.25</v>
      </c>
      <c r="I95" s="8">
        <v>206.25</v>
      </c>
      <c r="J95" s="15"/>
      <c r="K95" s="15"/>
      <c r="L95" s="15"/>
    </row>
    <row r="96" spans="1:12" x14ac:dyDescent="0.25">
      <c r="A96" s="36" t="s">
        <v>99</v>
      </c>
      <c r="B96" s="8"/>
      <c r="C96" s="8"/>
      <c r="D96" s="8"/>
      <c r="E96" s="20">
        <f>SUM(E70:E82)</f>
        <v>2095</v>
      </c>
      <c r="F96" s="20">
        <f>SUM(F70:F92)</f>
        <v>75437.380000000019</v>
      </c>
      <c r="G96" s="20">
        <f>SUM(G70:G92)</f>
        <v>2180</v>
      </c>
      <c r="H96" s="20">
        <f>SUM(H70:H95)</f>
        <v>4402.63</v>
      </c>
      <c r="I96" s="20">
        <f>SUM(I70:I95)</f>
        <v>4402.63</v>
      </c>
      <c r="J96" s="20">
        <f>SUM(J70:J95)</f>
        <v>2315</v>
      </c>
      <c r="K96" s="20"/>
      <c r="L96" s="15"/>
    </row>
    <row r="97" spans="1:12" x14ac:dyDescent="0.25">
      <c r="A97" s="45" t="s">
        <v>100</v>
      </c>
      <c r="B97" s="8">
        <v>1375.93</v>
      </c>
      <c r="C97" s="8">
        <v>2310.91</v>
      </c>
      <c r="D97" s="8">
        <v>1401.55</v>
      </c>
      <c r="E97" s="8">
        <v>2000</v>
      </c>
      <c r="F97" s="8">
        <f>'[2]=P&amp;L 2023-24'!$E$120</f>
        <v>15627.46</v>
      </c>
      <c r="G97" s="33">
        <v>2000</v>
      </c>
      <c r="H97" s="33">
        <f>'[1]P&amp;L 2024-25'!S148</f>
        <v>2282.9900000000002</v>
      </c>
      <c r="I97" s="15">
        <v>2282.9899999999998</v>
      </c>
      <c r="J97" s="32">
        <v>2000</v>
      </c>
      <c r="K97" s="15"/>
      <c r="L97" s="8"/>
    </row>
    <row r="98" spans="1:12" x14ac:dyDescent="0.25">
      <c r="A98" s="24" t="s">
        <v>101</v>
      </c>
      <c r="B98" s="25">
        <f>SUM(B42:B97)</f>
        <v>17673.05</v>
      </c>
      <c r="C98" s="25">
        <f>SUM(C42:C97)</f>
        <v>20171.310000000001</v>
      </c>
      <c r="D98" s="25">
        <f>SUM(D42:D97)</f>
        <v>15985.74</v>
      </c>
      <c r="E98" s="26">
        <f t="shared" ref="E98:K98" si="2">+E50+E52+E60+E62+E64+E68+E96+E97</f>
        <v>25074</v>
      </c>
      <c r="F98" s="26">
        <f t="shared" si="2"/>
        <v>122171.42000000001</v>
      </c>
      <c r="G98" s="26">
        <f t="shared" si="2"/>
        <v>25185</v>
      </c>
      <c r="H98" s="26">
        <f t="shared" si="2"/>
        <v>39974.099999999991</v>
      </c>
      <c r="I98" s="26">
        <f t="shared" si="2"/>
        <v>39974.099999999991</v>
      </c>
      <c r="J98" s="26">
        <f t="shared" si="2"/>
        <v>25118</v>
      </c>
      <c r="K98" s="26"/>
      <c r="L98" s="15"/>
    </row>
    <row r="99" spans="1:12" x14ac:dyDescent="0.25">
      <c r="A99" s="17"/>
      <c r="B99" s="21"/>
      <c r="C99" s="21"/>
      <c r="D99" s="21"/>
      <c r="E99" s="46"/>
      <c r="F99" s="13"/>
      <c r="G99" s="15"/>
      <c r="H99" s="15"/>
      <c r="I99" s="15"/>
      <c r="J99" s="15"/>
      <c r="K99" s="15"/>
      <c r="L99" s="15"/>
    </row>
    <row r="100" spans="1:12" x14ac:dyDescent="0.25">
      <c r="A100" s="47" t="s">
        <v>102</v>
      </c>
      <c r="B100" s="48">
        <f t="shared" ref="B100:K100" si="3">+B38-B98</f>
        <v>-2958.2999999999993</v>
      </c>
      <c r="C100" s="48">
        <f t="shared" si="3"/>
        <v>-3107.41</v>
      </c>
      <c r="D100" s="48">
        <f t="shared" si="3"/>
        <v>2230.17</v>
      </c>
      <c r="E100" s="49">
        <f t="shared" si="3"/>
        <v>2267</v>
      </c>
      <c r="F100" s="49">
        <f t="shared" si="3"/>
        <v>-27806.080000000016</v>
      </c>
      <c r="G100" s="49">
        <f t="shared" si="3"/>
        <v>3423</v>
      </c>
      <c r="H100" s="49">
        <f t="shared" si="3"/>
        <v>1394.7100000000064</v>
      </c>
      <c r="I100" s="49">
        <f t="shared" si="3"/>
        <v>1394.7100000000064</v>
      </c>
      <c r="J100" s="49">
        <f t="shared" si="3"/>
        <v>7753</v>
      </c>
      <c r="K100" s="49"/>
      <c r="L100" s="15"/>
    </row>
    <row r="101" spans="1:12" x14ac:dyDescent="0.25">
      <c r="A101" s="17"/>
      <c r="B101" s="21"/>
      <c r="C101" s="21"/>
      <c r="D101" s="21"/>
      <c r="E101" s="50"/>
      <c r="F101" s="14"/>
    </row>
    <row r="102" spans="1:12" x14ac:dyDescent="0.25">
      <c r="A102" s="17" t="s">
        <v>103</v>
      </c>
      <c r="B102" s="21"/>
      <c r="C102" s="21"/>
      <c r="D102" s="21"/>
      <c r="E102" s="50"/>
      <c r="F102" s="15"/>
      <c r="G102" s="38"/>
      <c r="H102" s="8">
        <v>392.68</v>
      </c>
      <c r="I102" s="8">
        <v>392.68</v>
      </c>
      <c r="J102" s="15"/>
      <c r="K102" s="8"/>
      <c r="L102" s="15"/>
    </row>
    <row r="103" spans="1:12" x14ac:dyDescent="0.25">
      <c r="A103" s="17" t="s">
        <v>104</v>
      </c>
      <c r="B103" s="21"/>
      <c r="C103" s="21"/>
      <c r="D103" s="21"/>
      <c r="E103" s="50"/>
      <c r="F103" s="14"/>
      <c r="G103" s="38"/>
      <c r="H103" s="8">
        <v>84.86</v>
      </c>
      <c r="I103" s="8">
        <v>84.86</v>
      </c>
      <c r="J103" s="15"/>
      <c r="K103" s="8"/>
      <c r="L103" s="15"/>
    </row>
    <row r="104" spans="1:12" x14ac:dyDescent="0.25">
      <c r="A104" s="17" t="s">
        <v>105</v>
      </c>
      <c r="B104" s="21"/>
      <c r="C104" s="21"/>
      <c r="D104" s="21"/>
      <c r="E104" s="50"/>
      <c r="F104" s="14"/>
      <c r="G104" s="8"/>
      <c r="H104" s="8">
        <v>1056.03</v>
      </c>
      <c r="I104" s="8">
        <v>1056.03</v>
      </c>
      <c r="J104" s="15"/>
      <c r="K104" s="8"/>
      <c r="L104" s="15"/>
    </row>
    <row r="105" spans="1:12" x14ac:dyDescent="0.25">
      <c r="A105" s="17" t="s">
        <v>106</v>
      </c>
      <c r="B105" s="21"/>
      <c r="C105" s="21"/>
      <c r="D105" s="21"/>
      <c r="E105" s="50"/>
      <c r="F105" s="14"/>
      <c r="G105" s="8"/>
      <c r="H105" s="8">
        <v>500</v>
      </c>
      <c r="I105" s="8">
        <v>500</v>
      </c>
      <c r="J105" s="15"/>
      <c r="K105" s="51"/>
      <c r="L105" s="15"/>
    </row>
    <row r="106" spans="1:12" x14ac:dyDescent="0.25">
      <c r="A106" s="52" t="s">
        <v>107</v>
      </c>
      <c r="B106" s="53" t="e">
        <f>+#REF!-#REF!-B109</f>
        <v>#REF!</v>
      </c>
      <c r="C106" s="54" t="e">
        <f>+#REF!-#REF!-C109-#REF!</f>
        <v>#REF!</v>
      </c>
      <c r="D106" s="54">
        <v>1624.68</v>
      </c>
      <c r="E106" s="15"/>
      <c r="F106" s="55"/>
      <c r="G106" s="26"/>
      <c r="H106" s="26">
        <f>+H102+H103+H104</f>
        <v>1533.57</v>
      </c>
      <c r="I106" s="26">
        <f>+I102+I103+I104</f>
        <v>1533.57</v>
      </c>
      <c r="J106" s="56"/>
      <c r="K106" s="26"/>
      <c r="L106" s="15"/>
    </row>
    <row r="107" spans="1:12" x14ac:dyDescent="0.25">
      <c r="A107" s="52" t="s">
        <v>108</v>
      </c>
      <c r="B107" s="53"/>
      <c r="C107" s="54"/>
      <c r="D107" s="54"/>
      <c r="E107" s="15"/>
      <c r="F107" s="57"/>
      <c r="G107" s="58"/>
      <c r="H107" s="58">
        <v>4937.32</v>
      </c>
      <c r="I107" s="58">
        <v>4937.32</v>
      </c>
      <c r="J107" s="56"/>
      <c r="K107" s="49"/>
      <c r="L107" s="15"/>
    </row>
    <row r="108" spans="1:12" x14ac:dyDescent="0.25">
      <c r="A108" s="52" t="s">
        <v>109</v>
      </c>
      <c r="B108" s="53"/>
      <c r="C108" s="54"/>
      <c r="D108" s="54"/>
      <c r="E108" s="15"/>
      <c r="F108" s="55">
        <f>'[2]=P&amp;L 2023-24'!P127</f>
        <v>6118.8200000000061</v>
      </c>
      <c r="G108" s="49"/>
      <c r="H108" s="49">
        <f>'[1]P&amp;L 2024-25'!R155</f>
        <v>6470.8900000000012</v>
      </c>
      <c r="I108" s="49">
        <v>6470.89</v>
      </c>
      <c r="J108" s="49"/>
      <c r="K108" s="49"/>
      <c r="L108" s="15"/>
    </row>
    <row r="109" spans="1:12" x14ac:dyDescent="0.25">
      <c r="A109" s="52" t="s">
        <v>110</v>
      </c>
      <c r="B109" s="53">
        <v>5446.32</v>
      </c>
      <c r="C109" s="53">
        <v>5446.32</v>
      </c>
      <c r="D109" s="53">
        <v>5446.32</v>
      </c>
      <c r="E109" s="15"/>
      <c r="F109" s="59">
        <f>'[2]=P&amp;L 2023-24'!P128</f>
        <v>7071.92</v>
      </c>
      <c r="G109" s="60"/>
      <c r="H109" s="60">
        <f>'[1]P&amp;L 2024-25'!R156</f>
        <v>7203.7000000000007</v>
      </c>
      <c r="I109" s="49">
        <v>7203.7</v>
      </c>
      <c r="J109" s="49"/>
      <c r="K109" s="60"/>
      <c r="L109" s="15"/>
    </row>
    <row r="110" spans="1:12" x14ac:dyDescent="0.25">
      <c r="A110" s="61" t="s">
        <v>111</v>
      </c>
      <c r="B110" s="62" t="e">
        <f>SUM(B106:B106)</f>
        <v>#REF!</v>
      </c>
      <c r="C110" s="62">
        <v>9816.48</v>
      </c>
      <c r="D110" s="62">
        <f>SUM(D106:D106)</f>
        <v>1624.68</v>
      </c>
      <c r="E110" s="15"/>
      <c r="F110" s="63">
        <f>SUM(F108:F109)</f>
        <v>13190.740000000005</v>
      </c>
      <c r="G110" s="64"/>
      <c r="H110" s="64">
        <f>SUM(H108:H109)</f>
        <v>13674.590000000002</v>
      </c>
      <c r="I110" s="62">
        <f t="shared" ref="I110:J110" si="4">SUM(I108:I109)</f>
        <v>13674.59</v>
      </c>
      <c r="J110" s="62">
        <f t="shared" si="4"/>
        <v>0</v>
      </c>
      <c r="K110" s="64"/>
      <c r="L110" s="15"/>
    </row>
    <row r="111" spans="1:12" x14ac:dyDescent="0.25">
      <c r="A111" s="65"/>
      <c r="B111" s="66"/>
      <c r="C111" s="67"/>
      <c r="D111" s="65"/>
    </row>
    <row r="112" spans="1:12" x14ac:dyDescent="0.25">
      <c r="A112" s="68" t="s">
        <v>112</v>
      </c>
      <c r="B112" s="69"/>
      <c r="C112" s="70"/>
      <c r="D112" s="71"/>
    </row>
    <row r="113" spans="1:8" x14ac:dyDescent="0.25">
      <c r="A113" s="65" t="s">
        <v>113</v>
      </c>
      <c r="B113" s="66" t="s">
        <v>114</v>
      </c>
      <c r="C113" s="72" t="s">
        <v>115</v>
      </c>
      <c r="D113" s="73"/>
    </row>
    <row r="114" spans="1:8" x14ac:dyDescent="0.25">
      <c r="A114" s="65" t="s">
        <v>116</v>
      </c>
      <c r="B114" s="66" t="s">
        <v>114</v>
      </c>
      <c r="C114" s="72">
        <v>45383</v>
      </c>
      <c r="D114" s="74"/>
    </row>
    <row r="115" spans="1:8" x14ac:dyDescent="0.25">
      <c r="A115" s="65" t="s">
        <v>117</v>
      </c>
      <c r="B115" s="66"/>
      <c r="C115" s="72"/>
      <c r="D115" s="74"/>
    </row>
    <row r="116" spans="1:8" x14ac:dyDescent="0.25">
      <c r="A116" s="68" t="s">
        <v>76</v>
      </c>
      <c r="B116" s="69"/>
      <c r="C116" s="69"/>
      <c r="D116" s="71"/>
    </row>
    <row r="117" spans="1:8" x14ac:dyDescent="0.25">
      <c r="A117" s="71" t="s">
        <v>118</v>
      </c>
      <c r="B117" s="69"/>
      <c r="C117" s="69"/>
      <c r="D117" s="71"/>
    </row>
    <row r="118" spans="1:8" x14ac:dyDescent="0.25">
      <c r="A118" s="13"/>
      <c r="B118" s="75"/>
      <c r="C118" s="75"/>
      <c r="D118" s="76"/>
      <c r="E118" s="77"/>
      <c r="F118" s="77"/>
      <c r="G118" s="77"/>
      <c r="H118" s="78"/>
    </row>
    <row r="119" spans="1:8" x14ac:dyDescent="0.25">
      <c r="A119" s="79" t="s">
        <v>119</v>
      </c>
      <c r="B119" s="75"/>
      <c r="C119" s="75"/>
      <c r="D119" s="76"/>
      <c r="E119" s="8">
        <v>1056.03</v>
      </c>
      <c r="F119" s="76" t="s">
        <v>120</v>
      </c>
      <c r="G119" s="77"/>
      <c r="H119" s="78"/>
    </row>
    <row r="120" spans="1:8" x14ac:dyDescent="0.25">
      <c r="A120" s="13" t="s">
        <v>121</v>
      </c>
      <c r="B120" s="75"/>
      <c r="C120" s="75"/>
      <c r="D120" s="76"/>
      <c r="E120" s="8">
        <v>500</v>
      </c>
      <c r="F120" s="76"/>
      <c r="G120" s="77"/>
      <c r="H120" s="78"/>
    </row>
    <row r="121" spans="1:8" x14ac:dyDescent="0.25">
      <c r="A121" s="13" t="s">
        <v>122</v>
      </c>
      <c r="B121" s="75"/>
      <c r="C121" s="75"/>
      <c r="D121" s="76"/>
      <c r="E121" s="80">
        <v>38.32</v>
      </c>
      <c r="F121" s="76"/>
      <c r="G121" s="77"/>
      <c r="H121" s="78"/>
    </row>
    <row r="122" spans="1:8" x14ac:dyDescent="0.25">
      <c r="A122" s="13" t="s">
        <v>123</v>
      </c>
      <c r="B122" s="75"/>
      <c r="C122" s="75"/>
      <c r="D122" s="76"/>
      <c r="E122" s="81">
        <v>76.55</v>
      </c>
      <c r="F122" s="76"/>
      <c r="G122" s="77"/>
      <c r="H122" s="78"/>
    </row>
    <row r="123" spans="1:8" x14ac:dyDescent="0.25">
      <c r="A123" s="13" t="s">
        <v>124</v>
      </c>
      <c r="B123" s="75"/>
      <c r="C123" s="75"/>
      <c r="D123" s="76"/>
      <c r="E123" s="8">
        <v>1517.71</v>
      </c>
      <c r="F123" s="76"/>
      <c r="G123" s="77"/>
      <c r="H123" s="78"/>
    </row>
    <row r="124" spans="1:8" x14ac:dyDescent="0.25">
      <c r="A124" s="13"/>
      <c r="B124" s="75"/>
      <c r="C124" s="75"/>
      <c r="D124" s="76"/>
      <c r="E124" s="8"/>
      <c r="F124" s="76"/>
      <c r="G124" s="77"/>
      <c r="H124" s="78"/>
    </row>
    <row r="125" spans="1:8" x14ac:dyDescent="0.25">
      <c r="A125" s="79" t="s">
        <v>125</v>
      </c>
      <c r="B125" s="75"/>
      <c r="C125" s="75"/>
      <c r="D125" s="76"/>
      <c r="E125" s="8">
        <v>84.86</v>
      </c>
      <c r="F125" s="76" t="s">
        <v>120</v>
      </c>
      <c r="G125" s="77"/>
      <c r="H125" s="78"/>
    </row>
    <row r="126" spans="1:8" x14ac:dyDescent="0.25">
      <c r="A126" s="79"/>
      <c r="B126" s="75"/>
      <c r="C126" s="75"/>
      <c r="D126" s="76"/>
      <c r="E126" s="76"/>
      <c r="F126" s="13"/>
      <c r="G126" s="77"/>
      <c r="H126" s="78"/>
    </row>
    <row r="127" spans="1:8" x14ac:dyDescent="0.25">
      <c r="A127" s="79" t="s">
        <v>126</v>
      </c>
      <c r="B127" s="76"/>
      <c r="C127" s="76"/>
      <c r="D127" s="76"/>
      <c r="E127" s="8">
        <v>392.68</v>
      </c>
      <c r="F127" s="76" t="s">
        <v>120</v>
      </c>
      <c r="G127" s="77"/>
      <c r="H127" s="78"/>
    </row>
    <row r="128" spans="1:8" ht="15.75" x14ac:dyDescent="0.25">
      <c r="A128" s="13" t="s">
        <v>121</v>
      </c>
      <c r="B128" s="76"/>
      <c r="C128" s="76"/>
      <c r="D128" s="76"/>
      <c r="E128" s="8">
        <v>2000</v>
      </c>
      <c r="F128" s="82"/>
      <c r="G128" s="77"/>
      <c r="H128" s="78"/>
    </row>
    <row r="129" spans="1:8" ht="15.75" x14ac:dyDescent="0.25">
      <c r="A129" s="13" t="s">
        <v>127</v>
      </c>
      <c r="B129" s="76"/>
      <c r="C129" s="76"/>
      <c r="D129" s="76"/>
      <c r="E129" s="8">
        <v>2392.6799999999998</v>
      </c>
      <c r="F129" s="82"/>
      <c r="G129" s="77"/>
      <c r="H129" s="78"/>
    </row>
    <row r="130" spans="1:8" ht="15.75" x14ac:dyDescent="0.25">
      <c r="A130" s="13"/>
      <c r="B130" s="76"/>
      <c r="C130" s="76"/>
      <c r="D130" s="76"/>
      <c r="E130" s="8"/>
      <c r="F130" s="82"/>
      <c r="G130" s="77"/>
      <c r="H130" s="78"/>
    </row>
    <row r="131" spans="1:8" x14ac:dyDescent="0.25">
      <c r="A131" s="79" t="s">
        <v>128</v>
      </c>
      <c r="B131" s="77"/>
      <c r="C131" s="77"/>
      <c r="D131" s="77"/>
      <c r="E131" s="8">
        <v>500</v>
      </c>
      <c r="F131" s="76" t="s">
        <v>120</v>
      </c>
      <c r="G131" s="77"/>
      <c r="H131" s="78"/>
    </row>
    <row r="132" spans="1:8" x14ac:dyDescent="0.25">
      <c r="A132" s="13" t="s">
        <v>121</v>
      </c>
      <c r="B132" s="83"/>
      <c r="C132" s="83"/>
      <c r="D132" s="83"/>
      <c r="E132" s="8">
        <v>300</v>
      </c>
      <c r="F132" s="14"/>
      <c r="G132" s="77"/>
      <c r="H132" s="78"/>
    </row>
    <row r="133" spans="1:8" x14ac:dyDescent="0.25">
      <c r="A133" s="84" t="s">
        <v>124</v>
      </c>
      <c r="B133" s="85"/>
      <c r="C133" s="85"/>
      <c r="D133" s="85"/>
      <c r="E133" s="51">
        <v>800</v>
      </c>
      <c r="F133" s="14"/>
      <c r="G133" s="77"/>
      <c r="H133" s="7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Singleton and Charlton Parish Council</dc:creator>
  <cp:lastModifiedBy>Singleton and Charlton Parish Council</cp:lastModifiedBy>
  <dcterms:created xsi:type="dcterms:W3CDTF">2025-06-06T06:06:33Z</dcterms:created>
  <dcterms:modified xsi:type="dcterms:W3CDTF">2025-06-06T06:07:48Z</dcterms:modified>
</cp:coreProperties>
</file>